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varianta 1 - živičný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'1 - varianta 1 - živičný ...'!$C$126:$K$217</definedName>
    <definedName name="_xlnm.Print_Area" localSheetId="1">'1 - varianta 1 - živičný ...'!$C$4:$J$76,'1 - varianta 1 - živičný ...'!$C$82:$J$108,'1 - varianta 1 - živičný ...'!$C$114:$K$217</definedName>
    <definedName name="_xlnm.Print_Titles" localSheetId="1">'1 - varianta 1 - živičný ...'!$126:$126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217"/>
  <c r="BH217"/>
  <c r="BG217"/>
  <c r="BF217"/>
  <c r="T217"/>
  <c r="T216"/>
  <c r="R217"/>
  <c r="R216"/>
  <c r="P217"/>
  <c r="P216"/>
  <c r="BK217"/>
  <c r="BK216"/>
  <c r="J216"/>
  <c r="J217"/>
  <c r="BE217"/>
  <c r="J107"/>
  <c r="BI215"/>
  <c r="BH215"/>
  <c r="BG215"/>
  <c r="BF215"/>
  <c r="T215"/>
  <c r="R215"/>
  <c r="P215"/>
  <c r="BK215"/>
  <c r="J215"/>
  <c r="BE215"/>
  <c r="BI214"/>
  <c r="BH214"/>
  <c r="BG214"/>
  <c r="BF214"/>
  <c r="T214"/>
  <c r="T213"/>
  <c r="R214"/>
  <c r="R213"/>
  <c r="P214"/>
  <c r="P213"/>
  <c r="BK214"/>
  <c r="BK213"/>
  <c r="J213"/>
  <c r="J214"/>
  <c r="BE214"/>
  <c r="J106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T206"/>
  <c r="T205"/>
  <c r="R207"/>
  <c r="R206"/>
  <c r="R205"/>
  <c r="P207"/>
  <c r="P206"/>
  <c r="P205"/>
  <c r="BK207"/>
  <c r="BK206"/>
  <c r="J206"/>
  <c r="BK205"/>
  <c r="J205"/>
  <c r="J207"/>
  <c r="BE207"/>
  <c r="J105"/>
  <c r="J104"/>
  <c r="BI204"/>
  <c r="BH204"/>
  <c r="BG204"/>
  <c r="BF204"/>
  <c r="T204"/>
  <c r="T203"/>
  <c r="R204"/>
  <c r="R203"/>
  <c r="P204"/>
  <c r="P203"/>
  <c r="BK204"/>
  <c r="BK203"/>
  <c r="J203"/>
  <c r="J204"/>
  <c r="BE204"/>
  <c r="J1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6"/>
  <c r="BH196"/>
  <c r="BG196"/>
  <c r="BF196"/>
  <c r="T196"/>
  <c r="T195"/>
  <c r="R196"/>
  <c r="R195"/>
  <c r="P196"/>
  <c r="P195"/>
  <c r="BK196"/>
  <c r="BK195"/>
  <c r="J195"/>
  <c r="J196"/>
  <c r="BE196"/>
  <c r="J102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T183"/>
  <c r="R184"/>
  <c r="R183"/>
  <c r="P184"/>
  <c r="P183"/>
  <c r="BK184"/>
  <c r="BK183"/>
  <c r="J183"/>
  <c r="J184"/>
  <c r="BE184"/>
  <c r="J101"/>
  <c r="BI182"/>
  <c r="BH182"/>
  <c r="BG182"/>
  <c r="BF182"/>
  <c r="T182"/>
  <c r="R182"/>
  <c r="P182"/>
  <c r="BK182"/>
  <c r="J182"/>
  <c r="BE182"/>
  <c r="BI181"/>
  <c r="BH181"/>
  <c r="BG181"/>
  <c r="BF181"/>
  <c r="T181"/>
  <c r="T180"/>
  <c r="R181"/>
  <c r="R180"/>
  <c r="P181"/>
  <c r="P180"/>
  <c r="BK181"/>
  <c r="BK180"/>
  <c r="J180"/>
  <c r="J181"/>
  <c r="BE181"/>
  <c r="J10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9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F37"/>
  <c i="1" r="BD95"/>
  <c i="2" r="BH130"/>
  <c r="F36"/>
  <c i="1" r="BC95"/>
  <c i="2" r="BG130"/>
  <c r="F35"/>
  <c i="1" r="BB95"/>
  <c i="2" r="BF130"/>
  <c r="J34"/>
  <c i="1" r="AW95"/>
  <c i="2" r="F34"/>
  <c i="1" r="BA95"/>
  <c i="2" r="T130"/>
  <c r="T129"/>
  <c r="T128"/>
  <c r="T127"/>
  <c r="R130"/>
  <c r="R129"/>
  <c r="R128"/>
  <c r="R127"/>
  <c r="P130"/>
  <c r="P129"/>
  <c r="P128"/>
  <c r="P127"/>
  <c i="1" r="AU95"/>
  <c i="2" r="BK130"/>
  <c r="BK129"/>
  <c r="J129"/>
  <c r="BK128"/>
  <c r="J128"/>
  <c r="BK127"/>
  <c r="J127"/>
  <c r="J96"/>
  <c r="J30"/>
  <c i="1" r="AG95"/>
  <c i="2" r="J130"/>
  <c r="BE130"/>
  <c r="J33"/>
  <c i="1" r="AV95"/>
  <c i="2" r="F33"/>
  <c i="1" r="AZ95"/>
  <c i="2" r="J98"/>
  <c r="J97"/>
  <c r="F121"/>
  <c r="E119"/>
  <c r="F89"/>
  <c r="E87"/>
  <c r="J39"/>
  <c r="J24"/>
  <c r="E24"/>
  <c r="J124"/>
  <c r="J92"/>
  <c r="J23"/>
  <c r="J21"/>
  <c r="E21"/>
  <c r="J123"/>
  <c r="J91"/>
  <c r="J20"/>
  <c r="J18"/>
  <c r="E18"/>
  <c r="F124"/>
  <c r="F92"/>
  <c r="J17"/>
  <c r="J15"/>
  <c r="E15"/>
  <c r="F123"/>
  <c r="F91"/>
  <c r="J14"/>
  <c r="J12"/>
  <c r="J121"/>
  <c r="J89"/>
  <c r="E7"/>
  <c r="E117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<sst xmlns="http://schemas.openxmlformats.org/spreadsheetml/2006/main">
  <si>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</si>
  <si>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</si>
  <si>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</si>
  <si>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</si>
  <si>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</si>
  <si>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{eaf1c6fc-b6be-4185-b522-66b3e22d2193}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</si>
  <si>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</si>
  <si>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</si>
  <si>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</si>
  <si>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</si>
  <si>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</si>
  <si>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</si>
  <si>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</si>
  <si>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</si>
  <si>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</si>
  <si>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</si>
  <si>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</si>
  <si>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Mikulov - Rekonstrukce MK ul. Habánská</t>
  </si>
  <si>
    <t>KSO:</t>
  </si>
  <si>
    <t>CC-CZ:</t>
  </si>
  <si>
    <t>Místo:</t>
  </si>
  <si>
    <t xml:space="preserve"> </t>
  </si>
  <si>
    <t>Datum:</t>
  </si>
  <si>
    <t>3. 6. 2019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</si>
  <si>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</si>
  <si>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</si>
  <si>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</si>
  <si>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</si>
  <si>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</si>
  <si>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</si>
  <si>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</si>
  <si>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</si>
  <si>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</si>
  <si>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</si>
  <si>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</si>
  <si>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</si>
  <si>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</si>
  <si>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</si>
  <si>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</si>
  <si>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</si>
  <si>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</si>
  <si>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</si>
  <si>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</si>
  <si>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</si>
  <si>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</si>
  <si>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</si>
  <si>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</si>
  <si>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</si>
  <si>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</si>
  <si>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</si>
  <si>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</si>
  <si>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</si>
  <si>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</si>
  <si>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</si>
  <si>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</si>
  <si>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</si>
  <si>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</si>
  <si>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</si>
  <si>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</si>
  <si>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</si>
  <si>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</si>
  <si>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</si>
  <si>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</si>
  <si>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</si>
  <si>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</si>
  <si>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</si>
  <si>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</si>
  <si>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</si>
  <si>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</si>
  <si>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</si>
  <si>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</si>
  <si>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</si>
  <si>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</si>
  <si>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</si>
  <si>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</si>
  <si>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</si>
  <si>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</si>
  <si>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</si>
  <si>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</si>
  <si>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varianta 1 - živičný kryt</t>
  </si>
  <si>
    <t>STA</t>
  </si>
  <si>
    <t>{5a864128-889f-40aa-b300-aa7614f9e21d}</t>
  </si>
  <si>
    <t>2</t>
  </si>
  <si>
    <t>odkopávka</t>
  </si>
  <si>
    <t>182,96</t>
  </si>
  <si>
    <t>zásyp</t>
  </si>
  <si>
    <t>zásyp za obrubou</t>
  </si>
  <si>
    <t>10,889</t>
  </si>
  <si>
    <t>KRYCÍ LIST SOUPISU PRACÍ</t>
  </si>
  <si>
    <t>zemina_odvoz</t>
  </si>
  <si>
    <t>zemina k odvozu</t>
  </si>
  <si>
    <t>172,071</t>
  </si>
  <si>
    <t>Objekt:</t>
  </si>
  <si>
    <t>1 - varianta 1 - živičný kryt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</si>
  <si>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</si>
  <si>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</si>
  <si>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</si>
  <si>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</si>
  <si>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</si>
  <si>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</si>
  <si>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</si>
  <si>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</si>
  <si>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</si>
  <si>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</si>
  <si>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</si>
  <si>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</si>
  <si>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</si>
  <si>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</si>
  <si>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</si>
  <si>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</si>
  <si>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</si>
  <si>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</si>
  <si>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</si>
  <si>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</si>
  <si>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</si>
  <si>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</si>
  <si>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</si>
  <si>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</si>
  <si>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</si>
  <si>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</si>
  <si>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</si>
  <si>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</si>
  <si>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</si>
  <si>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</si>
  <si>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</si>
  <si>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</si>
  <si>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</si>
  <si>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</si>
  <si>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113107444</t>
  </si>
  <si>
    <t>Odstranění podkladů nebo krytů při překopech inženýrských sítí s přemístěním hmot na skládku ve vzdálenosti do 3 m nebo s naložením na dopravní prostředek strojně plochy jednotlivě do 15 m2 živičných, o tl. vrstvy přes 150 do 200 mm</t>
  </si>
  <si>
    <t>m2</t>
  </si>
  <si>
    <t>4</t>
  </si>
  <si>
    <t>-934167334</t>
  </si>
  <si>
    <t>113154113</t>
  </si>
  <si>
    <t xml:space="preserve">Frézování živičného podkladu nebo krytu  s naložením na dopravní prostředek plochy do 500 m2 bez překážek v trase pruhu šířky do 0,5 m, tloušťky vrstvy 50 mm</t>
  </si>
  <si>
    <t>721071317</t>
  </si>
  <si>
    <t>3</t>
  </si>
  <si>
    <t>122201102</t>
  </si>
  <si>
    <t xml:space="preserve">Odkopávky a prokopávky nezapažené  s přehozením výkopku na vzdálenost do 3 m nebo s naložením na dopravní prostředek v hornině tř. 3 přes 100 do 1 000 m3</t>
  </si>
  <si>
    <t>m3</t>
  </si>
  <si>
    <t>193257063</t>
  </si>
  <si>
    <t>VV</t>
  </si>
  <si>
    <t>457,4*0,4</t>
  </si>
  <si>
    <t>47</t>
  </si>
  <si>
    <t>141721115</t>
  </si>
  <si>
    <t>Řízený zemní protlak v hornině tř. 1 až 4, včetně protlačení trub v hloubce do 6 m vnějšího průměru vrtu přes 125 do 160 mm vč. zřízení starovací a cílové jámy a materiálu potrubí</t>
  </si>
  <si>
    <t>m</t>
  </si>
  <si>
    <t>-376173465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</si>
  <si>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</si>
  <si>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 - Tlak Smolík s.r.o. Hrušky 31km</t>
  </si>
  <si>
    <t>-1088719268</t>
  </si>
  <si>
    <t>-zásyp</t>
  </si>
  <si>
    <t>Součet</t>
  </si>
  <si>
    <t>6</t>
  </si>
  <si>
    <t>174201101</t>
  </si>
  <si>
    <t xml:space="preserve">Zásyp sypaninou z jakékoliv horniny  s uložením výkopku ve vrstvách bez zhutnění jam, šachet, rýh nebo kolem objektů v těchto vykopávkách - zásyp za obrubou</t>
  </si>
  <si>
    <t>1830064955</t>
  </si>
  <si>
    <t>(118,6+78,7+10,5)*0,0524</t>
  </si>
  <si>
    <t>5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</si>
  <si>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</si>
  <si>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 - příplatek za 21km</t>
  </si>
  <si>
    <t>2040409898</t>
  </si>
  <si>
    <t>172,071*21 'Přepočtené koeficientem množství</t>
  </si>
  <si>
    <t>7</t>
  </si>
  <si>
    <t>180405111</t>
  </si>
  <si>
    <t xml:space="preserve">Založení trávníků ve vegetačních prefabrikátech  výsevem semene v rovině nebo na svahu do 1:5</t>
  </si>
  <si>
    <t>-170134212</t>
  </si>
  <si>
    <t>8</t>
  </si>
  <si>
    <t>M</t>
  </si>
  <si>
    <t>00572410</t>
  </si>
  <si>
    <t>osivo směs travní parková</t>
  </si>
  <si>
    <t>kg</t>
  </si>
  <si>
    <t>2044785921</t>
  </si>
  <si>
    <t>207,8*0,03 'Přepočtené koeficientem množství</t>
  </si>
  <si>
    <t>9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</si>
  <si>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</si>
  <si>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</si>
  <si>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1806848598</t>
  </si>
  <si>
    <t>10</t>
  </si>
  <si>
    <t>181951102</t>
  </si>
  <si>
    <t xml:space="preserve">Úprava pláně vyrovnáním výškových rozdílů  v hornině tř. 1 až 4 se zhutněním</t>
  </si>
  <si>
    <t>-1539668091</t>
  </si>
  <si>
    <t>"komunikace" 431,2+26,2</t>
  </si>
  <si>
    <t>"vjezdy a zpevněné plochy" 93,7</t>
  </si>
  <si>
    <t>Komunikace pozemní</t>
  </si>
  <si>
    <t>38</t>
  </si>
  <si>
    <t>564801112</t>
  </si>
  <si>
    <t xml:space="preserve">Podklad ze štěrkodrti ŠD  s rozprostřením a zhutněním, po zhutnění tl. 40 mm lože pro dlažbu</t>
  </si>
  <si>
    <t>543271577</t>
  </si>
  <si>
    <t>37</t>
  </si>
  <si>
    <t>564861111</t>
  </si>
  <si>
    <t xml:space="preserve">Podklad ze štěrkodrti ŠD  s rozprostřením a zhutněním, po zhutnění tl. 200 mm</t>
  </si>
  <si>
    <t>695190645</t>
  </si>
  <si>
    <t>50</t>
  </si>
  <si>
    <t>564871111</t>
  </si>
  <si>
    <t xml:space="preserve">Podklad ze štěrkodrti ŠD  s rozprostřením a zhutněním, po zhutnění tl. 250 mm</t>
  </si>
  <si>
    <t>844611937</t>
  </si>
  <si>
    <t>35</t>
  </si>
  <si>
    <t>565156111</t>
  </si>
  <si>
    <t xml:space="preserve">Asfaltový beton vrstva podkladní ACP 22 (obalované kamenivo hrubozrnné - OKH)  s rozprostřením a zhutněním v pruhu šířky do 3 m, po zhutnění tl. 70 mm</t>
  </si>
  <si>
    <t>1696880685</t>
  </si>
  <si>
    <t>36</t>
  </si>
  <si>
    <t>567123114</t>
  </si>
  <si>
    <t>Podklad ze směsi stmelené cementem SC bez dilatačních spár, s rozprostřením a zhutněním SC C 5/6 (KSC II), po zhutnění tl. 150 mm</t>
  </si>
  <si>
    <t>-527492502</t>
  </si>
  <si>
    <t>"komunikace" 382+26,2</t>
  </si>
  <si>
    <t>34</t>
  </si>
  <si>
    <t>573111111</t>
  </si>
  <si>
    <t>Postřik infiltrační PI z asfaltu silničního s posypem kamenivem, v množství 0,60 kg/m2</t>
  </si>
  <si>
    <t>-688960404</t>
  </si>
  <si>
    <t>32</t>
  </si>
  <si>
    <t>573211106</t>
  </si>
  <si>
    <t>Postřik spojovací PS bez posypu kamenivem z asfaltu silničního, v množství 0,20 kg/m2</t>
  </si>
  <si>
    <t>1348523791</t>
  </si>
  <si>
    <t>33</t>
  </si>
  <si>
    <t>573231112</t>
  </si>
  <si>
    <t>Postřik spojovací PS bez posypu kamenivem ze silniční emulze, v množství 0,80 kg/m2</t>
  </si>
  <si>
    <t>1310249904</t>
  </si>
  <si>
    <t>"nová komunikace" 408,2</t>
  </si>
  <si>
    <t>"oprava začátku úseku" 185</t>
  </si>
  <si>
    <t>12</t>
  </si>
  <si>
    <t>577144131</t>
  </si>
  <si>
    <t xml:space="preserve">Asfaltový beton vrstva obrusná ACO 11 (ABS)  s rozprostřením a se zhutněním z modifikovaného asfaltu v pruhu šířky do 3 m, po zhutnění tl. 50 mm</t>
  </si>
  <si>
    <t>930518346</t>
  </si>
  <si>
    <t>"výměna obrusné vrstvy" 185</t>
  </si>
  <si>
    <t>40</t>
  </si>
  <si>
    <t>59245020</t>
  </si>
  <si>
    <t>dlažba skladebná betonová 20x10x8 cm přírodní</t>
  </si>
  <si>
    <t>337487895</t>
  </si>
  <si>
    <t>53,5*1,03 'Přepočtené koeficientem množství</t>
  </si>
  <si>
    <t>41</t>
  </si>
  <si>
    <t>59245005</t>
  </si>
  <si>
    <t>dlažba skladebná betonová 20x10x8 cm černá</t>
  </si>
  <si>
    <t>1883893919</t>
  </si>
  <si>
    <t>40,2*1,03 'Přepočtené koeficientem množství</t>
  </si>
  <si>
    <t>49</t>
  </si>
  <si>
    <t>596211211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</si>
  <si>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50 do 100 m2</t>
  </si>
  <si>
    <t>-2124690102</t>
  </si>
  <si>
    <t>13</t>
  </si>
  <si>
    <t>599141111</t>
  </si>
  <si>
    <t xml:space="preserve">Vyplnění spár mezi silničními dílci jakékoliv tloušťky  živičnou zálivkou</t>
  </si>
  <si>
    <t>1687460014</t>
  </si>
  <si>
    <t>Trubní vedení</t>
  </si>
  <si>
    <t>46</t>
  </si>
  <si>
    <t>895941311</t>
  </si>
  <si>
    <t xml:space="preserve">Oprava vpusti kanalizační  uliční</t>
  </si>
  <si>
    <t>kus</t>
  </si>
  <si>
    <t>1754014581</t>
  </si>
  <si>
    <t>45</t>
  </si>
  <si>
    <t>898131218</t>
  </si>
  <si>
    <t>Oprava kanalizačního potrubí litinového, ocelového nebo betonového kanalizační přípojky</t>
  </si>
  <si>
    <t>-434055057</t>
  </si>
  <si>
    <t>Ostatní konstrukce a práce, bourání</t>
  </si>
  <si>
    <t>14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</si>
  <si>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</si>
  <si>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</si>
  <si>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1438598605</t>
  </si>
  <si>
    <t>48</t>
  </si>
  <si>
    <t>59217029</t>
  </si>
  <si>
    <t>obrubník betonový silniční nájezdový 100x15x15 cm</t>
  </si>
  <si>
    <t>1359930875</t>
  </si>
  <si>
    <t>16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</si>
  <si>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</si>
  <si>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</si>
  <si>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-385731150</t>
  </si>
  <si>
    <t>17</t>
  </si>
  <si>
    <t>59217019</t>
  </si>
  <si>
    <t>obrubník betonový chodníkový 100x10x20 cm</t>
  </si>
  <si>
    <t>1690440505</t>
  </si>
  <si>
    <t>51,7+7,3+5,3+5,4+6,3+2,6</t>
  </si>
  <si>
    <t>18</t>
  </si>
  <si>
    <t>919112111</t>
  </si>
  <si>
    <t xml:space="preserve">Řezání dilatačních spár v živičném krytu  příčných nebo podélných, šířky 4 mm, hloubky do 60 mm</t>
  </si>
  <si>
    <t>1966803724</t>
  </si>
  <si>
    <t>19</t>
  </si>
  <si>
    <t>935111111</t>
  </si>
  <si>
    <t>Osazení betonového příkopového žlabu s vyplněním a zatřením spár cementovou maltou s ložem tl. 100 mm z kameniva těženého nebo štěrkopísku z betonových příkopových tvárnic šířky do 500 mm</t>
  </si>
  <si>
    <t>1078859657</t>
  </si>
  <si>
    <t>20</t>
  </si>
  <si>
    <t>59227030</t>
  </si>
  <si>
    <t>žlab betonový průběžný do dlažby 100x30x10 cm</t>
  </si>
  <si>
    <t>ks</t>
  </si>
  <si>
    <t>319977543</t>
  </si>
  <si>
    <t>935114111</t>
  </si>
  <si>
    <t>Štěrbinový odvodňovací betonový žlab se základem z betonu prostého a s obetonováním rozměru 300x300 mm (mikroštěrbinový) bez vnitřního spádu</t>
  </si>
  <si>
    <t>428832927</t>
  </si>
  <si>
    <t xml:space="preserve">"betonový žlab D400 štěrbinový dl.12,7m -&gt; 13ks vč. kusu na napojení a čištění " 13 </t>
  </si>
  <si>
    <t>22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</si>
  <si>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</si>
  <si>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</si>
  <si>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-1837580378</t>
  </si>
  <si>
    <t>997</t>
  </si>
  <si>
    <t>Přesun sutě</t>
  </si>
  <si>
    <t>23</t>
  </si>
  <si>
    <t>997013501</t>
  </si>
  <si>
    <t xml:space="preserve">Odvoz suti a vybouraných hmot na skládku nebo meziskládku  se složením, na vzdálenost do 1 km - Tlak Smolík s.r.o. Hrušky 31 km</t>
  </si>
  <si>
    <t>t</t>
  </si>
  <si>
    <t>-1889250517</t>
  </si>
  <si>
    <t>24</t>
  </si>
  <si>
    <t>997013509</t>
  </si>
  <si>
    <t xml:space="preserve">Odvoz suti a vybouraných hmot na skládku nebo meziskládku  se složením, na vzdálenost Příplatek k ceně za každý další i započatý 1 km přes 1 km - přéplatek za 30 km</t>
  </si>
  <si>
    <t>-829625727</t>
  </si>
  <si>
    <t>65,849*30 'Přepočtené koeficientem množství</t>
  </si>
  <si>
    <t>43</t>
  </si>
  <si>
    <t>997221845</t>
  </si>
  <si>
    <t>Poplatek za uložení stavebního odpadu na skládce (skládkovné) asfaltového bez obsahu dehtu zatříděného do Katalogu odpadů pod kódem 170 302</t>
  </si>
  <si>
    <t>-1386630405</t>
  </si>
  <si>
    <t>42,165+23,680+0,004</t>
  </si>
  <si>
    <t>44</t>
  </si>
  <si>
    <t>997221855</t>
  </si>
  <si>
    <t>Poplatek za uložení stavebního odpadu na skládce (skládkovné) zeminy a kameniva zatříděného do Katalogu odpadů pod kódem 170 504</t>
  </si>
  <si>
    <t>1176009168</t>
  </si>
  <si>
    <t>zemina_odvoz*1,7</t>
  </si>
  <si>
    <t>998</t>
  </si>
  <si>
    <t>Přesun hmot</t>
  </si>
  <si>
    <t>42</t>
  </si>
  <si>
    <t>998225111</t>
  </si>
  <si>
    <t xml:space="preserve">Přesun hmot pro komunikace s krytem z kameniva, monolitickým betonovým nebo živičným  dopravní vzdálenost do 200 m jakékoliv délky objektu</t>
  </si>
  <si>
    <t>19920851</t>
  </si>
  <si>
    <t>VRN</t>
  </si>
  <si>
    <t>Vedlejší rozpočtové náklady</t>
  </si>
  <si>
    <t>VRN1</t>
  </si>
  <si>
    <t>Průzkumné, geodetické a projektové práce</t>
  </si>
  <si>
    <t>25</t>
  </si>
  <si>
    <t>012103000</t>
  </si>
  <si>
    <t>Geodetické práce před výstavbou - vytyčení inž. sítí</t>
  </si>
  <si>
    <t>…</t>
  </si>
  <si>
    <t>1024</t>
  </si>
  <si>
    <t>626340197</t>
  </si>
  <si>
    <t>26</t>
  </si>
  <si>
    <t>012203000</t>
  </si>
  <si>
    <t>Geodetické práce při provádění stavby - vytyčení stavby</t>
  </si>
  <si>
    <t>1209202807</t>
  </si>
  <si>
    <t>27</t>
  </si>
  <si>
    <t>012303000</t>
  </si>
  <si>
    <t>Geodetické práce po výstavbě - zaměření dokončené stavby</t>
  </si>
  <si>
    <t>817691331</t>
  </si>
  <si>
    <t>"zaměření dokončené stavby 10 000,- "1</t>
  </si>
  <si>
    <t>"geometrický plán 25 000,-" 1</t>
  </si>
  <si>
    <t>28</t>
  </si>
  <si>
    <t>013254000</t>
  </si>
  <si>
    <t>Dokumentace skutečného provedení stavby</t>
  </si>
  <si>
    <t>-125122405</t>
  </si>
  <si>
    <t>VRN3</t>
  </si>
  <si>
    <t>Zařízení staveniště</t>
  </si>
  <si>
    <t>29</t>
  </si>
  <si>
    <t>030001000</t>
  </si>
  <si>
    <t>1629256828</t>
  </si>
  <si>
    <t>30</t>
  </si>
  <si>
    <t>034303000</t>
  </si>
  <si>
    <t>Dopravní značení na staveništi</t>
  </si>
  <si>
    <t>-375975160</t>
  </si>
  <si>
    <t>VRN4</t>
  </si>
  <si>
    <t>Inženýrská činnost</t>
  </si>
  <si>
    <t>31</t>
  </si>
  <si>
    <t>043002000</t>
  </si>
  <si>
    <t>Zkoušky a ostatní měření</t>
  </si>
  <si>
    <t>-772639544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</si>
</sst>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2019/05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Mikulov - Rekonstrukce MK ul. Habánská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3. 6. 2019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'1 - varianta 1 - živičný 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'1 - varianta 1 - živičný ...'!P127</f>
        <v>0</v>
      </c>
      <c r="AV95" s="127">
        <f>'1 - varianta 1 - živičný ...'!J33</f>
        <v>0</v>
      </c>
      <c r="AW95" s="127">
        <f>'1 - varianta 1 - živičný ...'!J34</f>
        <v>0</v>
      </c>
      <c r="AX95" s="127">
        <f>'1 - varianta 1 - živičný ...'!J35</f>
        <v>0</v>
      </c>
      <c r="AY95" s="127">
        <f>'1 - varianta 1 - živičný ...'!J36</f>
        <v>0</v>
      </c>
      <c r="AZ95" s="127">
        <f>'1 - varianta 1 - živičný ...'!F33</f>
        <v>0</v>
      </c>
      <c r="BA95" s="127">
        <f>'1 - varianta 1 - živičný ...'!F34</f>
        <v>0</v>
      </c>
      <c r="BB95" s="127">
        <f>'1 - varianta 1 - živičný ...'!F35</f>
        <v>0</v>
      </c>
      <c r="BC95" s="127">
        <f>'1 - varianta 1 - živičný ...'!F36</f>
        <v>0</v>
      </c>
      <c r="BD95" s="129">
        <f>'1 - varianta 1 - živičný ...'!F37</f>
        <v>0</v>
      </c>
      <c r="BE95" s="7"/>
      <c r="BT95" s="130" t="s">
        <v>78</v>
      </c>
      <c r="BV95" s="130" t="s">
        <v>75</v>
      </c>
      <c r="BW95" s="130" t="s">
        <v>81</v>
      </c>
      <c r="BX95" s="130" t="s">
        <v>5</v>
      </c>
      <c r="CL95" s="130" t="s">
        <v>1</v>
      </c>
      <c r="CM95" s="130" t="s">
        <v>82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UbH85VbZh7rIDchqJ6TQPSQ5L1ek+O8XmwKsm+aP5zkbMgHo3zZABA2OFQ1yrg1ZI99KT5I0tgxGfczAWDB17Q==" hashValue="dl3EELHOcOhA7pCVCcflKOq1IY2nyusodDbWZ5nZEhhUlbSql0auyYphl4ar8wVWHLo9QXLB1thdIOBOEym6z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1 - varianta 1 - živičný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1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  <c r="AZ2" s="132" t="s">
        <v>83</v>
      </c>
      <c r="BA2" s="132" t="s">
        <v>83</v>
      </c>
      <c r="BB2" s="132" t="s">
        <v>1</v>
      </c>
      <c r="BC2" s="132" t="s">
        <v>84</v>
      </c>
      <c r="BD2" s="132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9"/>
      <c r="AT3" s="16" t="s">
        <v>82</v>
      </c>
      <c r="AZ3" s="132" t="s">
        <v>85</v>
      </c>
      <c r="BA3" s="132" t="s">
        <v>86</v>
      </c>
      <c r="BB3" s="132" t="s">
        <v>1</v>
      </c>
      <c r="BC3" s="132" t="s">
        <v>87</v>
      </c>
      <c r="BD3" s="132" t="s">
        <v>82</v>
      </c>
    </row>
    <row r="4" s="1" customFormat="1" ht="24.96" customHeight="1">
      <c r="B4" s="19"/>
      <c r="D4" s="136" t="s">
        <v>88</v>
      </c>
      <c r="I4" s="131"/>
      <c r="L4" s="19"/>
      <c r="M4" s="137" t="s">
        <v>10</v>
      </c>
      <c r="AT4" s="16" t="s">
        <v>4</v>
      </c>
      <c r="AZ4" s="132" t="s">
        <v>89</v>
      </c>
      <c r="BA4" s="132" t="s">
        <v>90</v>
      </c>
      <c r="BB4" s="132" t="s">
        <v>1</v>
      </c>
      <c r="BC4" s="132" t="s">
        <v>91</v>
      </c>
      <c r="BD4" s="132" t="s">
        <v>82</v>
      </c>
    </row>
    <row r="5" s="1" customFormat="1" ht="6.96" customHeight="1">
      <c r="B5" s="19"/>
      <c r="I5" s="131"/>
      <c r="L5" s="19"/>
    </row>
    <row r="6" s="1" customFormat="1" ht="12" customHeight="1">
      <c r="B6" s="19"/>
      <c r="D6" s="138" t="s">
        <v>16</v>
      </c>
      <c r="I6" s="131"/>
      <c r="L6" s="19"/>
    </row>
    <row r="7" s="1" customFormat="1" ht="16.5" customHeight="1">
      <c r="B7" s="19"/>
      <c r="E7" s="139" t="str">
        <f>'Rekapitulace stavby'!K6</f>
        <v>Mikulov - Rekonstrukce MK ul. Habánská</v>
      </c>
      <c r="F7" s="138"/>
      <c r="G7" s="138"/>
      <c r="H7" s="138"/>
      <c r="I7" s="131"/>
      <c r="L7" s="19"/>
    </row>
    <row r="8" s="2" customFormat="1" ht="12" customHeight="1">
      <c r="A8" s="37"/>
      <c r="B8" s="43"/>
      <c r="C8" s="37"/>
      <c r="D8" s="138" t="s">
        <v>92</v>
      </c>
      <c r="E8" s="37"/>
      <c r="F8" s="37"/>
      <c r="G8" s="37"/>
      <c r="H8" s="37"/>
      <c r="I8" s="140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93</v>
      </c>
      <c r="F9" s="37"/>
      <c r="G9" s="37"/>
      <c r="H9" s="37"/>
      <c r="I9" s="140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0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8" t="s">
        <v>18</v>
      </c>
      <c r="E11" s="37"/>
      <c r="F11" s="142" t="s">
        <v>1</v>
      </c>
      <c r="G11" s="37"/>
      <c r="H11" s="37"/>
      <c r="I11" s="143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8" t="s">
        <v>20</v>
      </c>
      <c r="E12" s="37"/>
      <c r="F12" s="142" t="s">
        <v>21</v>
      </c>
      <c r="G12" s="37"/>
      <c r="H12" s="37"/>
      <c r="I12" s="143" t="s">
        <v>22</v>
      </c>
      <c r="J12" s="144" t="str">
        <f>'Rekapitulace stavby'!AN8</f>
        <v>3. 6. 2019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0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8" t="s">
        <v>24</v>
      </c>
      <c r="E14" s="37"/>
      <c r="F14" s="37"/>
      <c r="G14" s="37"/>
      <c r="H14" s="37"/>
      <c r="I14" s="143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43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0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8" t="s">
        <v>27</v>
      </c>
      <c r="E17" s="37"/>
      <c r="F17" s="37"/>
      <c r="G17" s="37"/>
      <c r="H17" s="37"/>
      <c r="I17" s="143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43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0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8" t="s">
        <v>29</v>
      </c>
      <c r="E20" s="37"/>
      <c r="F20" s="37"/>
      <c r="G20" s="37"/>
      <c r="H20" s="37"/>
      <c r="I20" s="143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43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0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8" t="s">
        <v>31</v>
      </c>
      <c r="E23" s="37"/>
      <c r="F23" s="37"/>
      <c r="G23" s="37"/>
      <c r="H23" s="37"/>
      <c r="I23" s="143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43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0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8" t="s">
        <v>32</v>
      </c>
      <c r="E26" s="37"/>
      <c r="F26" s="37"/>
      <c r="G26" s="37"/>
      <c r="H26" s="37"/>
      <c r="I26" s="140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0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1"/>
      <c r="J29" s="150"/>
      <c r="K29" s="150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2" t="s">
        <v>33</v>
      </c>
      <c r="E30" s="37"/>
      <c r="F30" s="37"/>
      <c r="G30" s="37"/>
      <c r="H30" s="37"/>
      <c r="I30" s="140"/>
      <c r="J30" s="153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1"/>
      <c r="J31" s="150"/>
      <c r="K31" s="150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4" t="s">
        <v>35</v>
      </c>
      <c r="G32" s="37"/>
      <c r="H32" s="37"/>
      <c r="I32" s="155" t="s">
        <v>34</v>
      </c>
      <c r="J32" s="154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6" t="s">
        <v>37</v>
      </c>
      <c r="E33" s="138" t="s">
        <v>38</v>
      </c>
      <c r="F33" s="157">
        <f>ROUND((SUM(BE127:BE217)),  2)</f>
        <v>0</v>
      </c>
      <c r="G33" s="37"/>
      <c r="H33" s="37"/>
      <c r="I33" s="158">
        <v>0.20999999999999999</v>
      </c>
      <c r="J33" s="157">
        <f>ROUND(((SUM(BE127:BE217))*I33),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8" t="s">
        <v>39</v>
      </c>
      <c r="F34" s="157">
        <f>ROUND((SUM(BF127:BF217)),  2)</f>
        <v>0</v>
      </c>
      <c r="G34" s="37"/>
      <c r="H34" s="37"/>
      <c r="I34" s="158">
        <v>0.14999999999999999</v>
      </c>
      <c r="J34" s="157">
        <f>ROUND(((SUM(BF127:BF217))*I34),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8" t="s">
        <v>40</v>
      </c>
      <c r="F35" s="157">
        <f>ROUND((SUM(BG127:BG217)),  2)</f>
        <v>0</v>
      </c>
      <c r="G35" s="37"/>
      <c r="H35" s="37"/>
      <c r="I35" s="158">
        <v>0.20999999999999999</v>
      </c>
      <c r="J35" s="15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8" t="s">
        <v>41</v>
      </c>
      <c r="F36" s="157">
        <f>ROUND((SUM(BH127:BH217)),  2)</f>
        <v>0</v>
      </c>
      <c r="G36" s="37"/>
      <c r="H36" s="37"/>
      <c r="I36" s="158">
        <v>0.14999999999999999</v>
      </c>
      <c r="J36" s="157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8" t="s">
        <v>42</v>
      </c>
      <c r="F37" s="157">
        <f>ROUND((SUM(BI127:BI217)),  2)</f>
        <v>0</v>
      </c>
      <c r="G37" s="37"/>
      <c r="H37" s="37"/>
      <c r="I37" s="158">
        <v>0</v>
      </c>
      <c r="J37" s="157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0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9"/>
      <c r="D39" s="160" t="s">
        <v>43</v>
      </c>
      <c r="E39" s="161"/>
      <c r="F39" s="161"/>
      <c r="G39" s="162" t="s">
        <v>44</v>
      </c>
      <c r="H39" s="163" t="s">
        <v>45</v>
      </c>
      <c r="I39" s="164"/>
      <c r="J39" s="165">
        <f>SUM(J30:J37)</f>
        <v>0</v>
      </c>
      <c r="K39" s="166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0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1"/>
      <c r="L41" s="19"/>
    </row>
    <row r="42" s="1" customFormat="1" ht="14.4" customHeight="1">
      <c r="B42" s="19"/>
      <c r="I42" s="131"/>
      <c r="L42" s="19"/>
    </row>
    <row r="43" s="1" customFormat="1" ht="14.4" customHeight="1">
      <c r="B43" s="19"/>
      <c r="I43" s="131"/>
      <c r="L43" s="19"/>
    </row>
    <row r="44" s="1" customFormat="1" ht="14.4" customHeight="1">
      <c r="B44" s="19"/>
      <c r="I44" s="131"/>
      <c r="L44" s="19"/>
    </row>
    <row r="45" s="1" customFormat="1" ht="14.4" customHeight="1">
      <c r="B45" s="19"/>
      <c r="I45" s="131"/>
      <c r="L45" s="19"/>
    </row>
    <row r="46" s="1" customFormat="1" ht="14.4" customHeight="1">
      <c r="B46" s="19"/>
      <c r="I46" s="131"/>
      <c r="L46" s="19"/>
    </row>
    <row r="47" s="1" customFormat="1" ht="14.4" customHeight="1">
      <c r="B47" s="19"/>
      <c r="I47" s="131"/>
      <c r="L47" s="19"/>
    </row>
    <row r="48" s="1" customFormat="1" ht="14.4" customHeight="1">
      <c r="B48" s="19"/>
      <c r="I48" s="131"/>
      <c r="L48" s="19"/>
    </row>
    <row r="49" s="1" customFormat="1" ht="14.4" customHeight="1">
      <c r="B49" s="19"/>
      <c r="I49" s="131"/>
      <c r="L49" s="19"/>
    </row>
    <row r="50" s="2" customFormat="1" ht="14.4" customHeight="1">
      <c r="B50" s="62"/>
      <c r="D50" s="167" t="s">
        <v>46</v>
      </c>
      <c r="E50" s="168"/>
      <c r="F50" s="168"/>
      <c r="G50" s="167" t="s">
        <v>47</v>
      </c>
      <c r="H50" s="168"/>
      <c r="I50" s="169"/>
      <c r="J50" s="168"/>
      <c r="K50" s="168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0" t="s">
        <v>48</v>
      </c>
      <c r="E61" s="171"/>
      <c r="F61" s="172" t="s">
        <v>49</v>
      </c>
      <c r="G61" s="170" t="s">
        <v>48</v>
      </c>
      <c r="H61" s="171"/>
      <c r="I61" s="173"/>
      <c r="J61" s="174" t="s">
        <v>49</v>
      </c>
      <c r="K61" s="17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7" t="s">
        <v>50</v>
      </c>
      <c r="E65" s="175"/>
      <c r="F65" s="175"/>
      <c r="G65" s="167" t="s">
        <v>51</v>
      </c>
      <c r="H65" s="175"/>
      <c r="I65" s="176"/>
      <c r="J65" s="175"/>
      <c r="K65" s="175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0" t="s">
        <v>48</v>
      </c>
      <c r="E76" s="171"/>
      <c r="F76" s="172" t="s">
        <v>49</v>
      </c>
      <c r="G76" s="170" t="s">
        <v>48</v>
      </c>
      <c r="H76" s="171"/>
      <c r="I76" s="173"/>
      <c r="J76" s="174" t="s">
        <v>49</v>
      </c>
      <c r="K76" s="17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7"/>
      <c r="C77" s="178"/>
      <c r="D77" s="178"/>
      <c r="E77" s="178"/>
      <c r="F77" s="178"/>
      <c r="G77" s="178"/>
      <c r="H77" s="178"/>
      <c r="I77" s="179"/>
      <c r="J77" s="178"/>
      <c r="K77" s="178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2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9"/>
      <c r="E82" s="39"/>
      <c r="F82" s="39"/>
      <c r="G82" s="39"/>
      <c r="H82" s="39"/>
      <c r="I82" s="140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0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0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3" t="str">
        <f>E7</f>
        <v>Mikulov - Rekonstrukce MK ul. Habánská</v>
      </c>
      <c r="F85" s="31"/>
      <c r="G85" s="31"/>
      <c r="H85" s="31"/>
      <c r="I85" s="140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9"/>
      <c r="E86" s="39"/>
      <c r="F86" s="39"/>
      <c r="G86" s="39"/>
      <c r="H86" s="39"/>
      <c r="I86" s="140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1 - varianta 1 - živičný kryt</v>
      </c>
      <c r="F87" s="39"/>
      <c r="G87" s="39"/>
      <c r="H87" s="39"/>
      <c r="I87" s="140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0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3" t="s">
        <v>22</v>
      </c>
      <c r="J89" s="78" t="str">
        <f>IF(J12="","",J12)</f>
        <v>3. 6. 2019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0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3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3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0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4" t="s">
        <v>95</v>
      </c>
      <c r="D94" s="185"/>
      <c r="E94" s="185"/>
      <c r="F94" s="185"/>
      <c r="G94" s="185"/>
      <c r="H94" s="185"/>
      <c r="I94" s="186"/>
      <c r="J94" s="187" t="s">
        <v>96</v>
      </c>
      <c r="K94" s="18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0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8" t="s">
        <v>97</v>
      </c>
      <c r="D96" s="39"/>
      <c r="E96" s="39"/>
      <c r="F96" s="39"/>
      <c r="G96" s="39"/>
      <c r="H96" s="39"/>
      <c r="I96" s="140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98</v>
      </c>
    </row>
    <row r="97" s="9" customFormat="1" ht="24.96" customHeight="1">
      <c r="A97" s="9"/>
      <c r="B97" s="189"/>
      <c r="C97" s="190"/>
      <c r="D97" s="191" t="s">
        <v>99</v>
      </c>
      <c r="E97" s="192"/>
      <c r="F97" s="192"/>
      <c r="G97" s="192"/>
      <c r="H97" s="192"/>
      <c r="I97" s="193"/>
      <c r="J97" s="194">
        <f>J128</f>
        <v>0</v>
      </c>
      <c r="K97" s="190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97"/>
      <c r="D98" s="198" t="s">
        <v>100</v>
      </c>
      <c r="E98" s="199"/>
      <c r="F98" s="199"/>
      <c r="G98" s="199"/>
      <c r="H98" s="199"/>
      <c r="I98" s="200"/>
      <c r="J98" s="201">
        <f>J129</f>
        <v>0</v>
      </c>
      <c r="K98" s="197"/>
      <c r="L98" s="20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97"/>
      <c r="D99" s="198" t="s">
        <v>101</v>
      </c>
      <c r="E99" s="199"/>
      <c r="F99" s="199"/>
      <c r="G99" s="199"/>
      <c r="H99" s="199"/>
      <c r="I99" s="200"/>
      <c r="J99" s="201">
        <f>J152</f>
        <v>0</v>
      </c>
      <c r="K99" s="197"/>
      <c r="L99" s="20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97"/>
      <c r="D100" s="198" t="s">
        <v>102</v>
      </c>
      <c r="E100" s="199"/>
      <c r="F100" s="199"/>
      <c r="G100" s="199"/>
      <c r="H100" s="199"/>
      <c r="I100" s="200"/>
      <c r="J100" s="201">
        <f>J180</f>
        <v>0</v>
      </c>
      <c r="K100" s="197"/>
      <c r="L100" s="20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97"/>
      <c r="D101" s="198" t="s">
        <v>103</v>
      </c>
      <c r="E101" s="199"/>
      <c r="F101" s="199"/>
      <c r="G101" s="199"/>
      <c r="H101" s="199"/>
      <c r="I101" s="200"/>
      <c r="J101" s="201">
        <f>J183</f>
        <v>0</v>
      </c>
      <c r="K101" s="197"/>
      <c r="L101" s="20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97"/>
      <c r="D102" s="198" t="s">
        <v>104</v>
      </c>
      <c r="E102" s="199"/>
      <c r="F102" s="199"/>
      <c r="G102" s="199"/>
      <c r="H102" s="199"/>
      <c r="I102" s="200"/>
      <c r="J102" s="201">
        <f>J195</f>
        <v>0</v>
      </c>
      <c r="K102" s="197"/>
      <c r="L102" s="20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97"/>
      <c r="D103" s="198" t="s">
        <v>105</v>
      </c>
      <c r="E103" s="199"/>
      <c r="F103" s="199"/>
      <c r="G103" s="199"/>
      <c r="H103" s="199"/>
      <c r="I103" s="200"/>
      <c r="J103" s="201">
        <f>J203</f>
        <v>0</v>
      </c>
      <c r="K103" s="197"/>
      <c r="L103" s="20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106</v>
      </c>
      <c r="E104" s="192"/>
      <c r="F104" s="192"/>
      <c r="G104" s="192"/>
      <c r="H104" s="192"/>
      <c r="I104" s="193"/>
      <c r="J104" s="194">
        <f>J205</f>
        <v>0</v>
      </c>
      <c r="K104" s="190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6"/>
      <c r="C105" s="197"/>
      <c r="D105" s="198" t="s">
        <v>107</v>
      </c>
      <c r="E105" s="199"/>
      <c r="F105" s="199"/>
      <c r="G105" s="199"/>
      <c r="H105" s="199"/>
      <c r="I105" s="200"/>
      <c r="J105" s="201">
        <f>J206</f>
        <v>0</v>
      </c>
      <c r="K105" s="197"/>
      <c r="L105" s="20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97"/>
      <c r="D106" s="198" t="s">
        <v>108</v>
      </c>
      <c r="E106" s="199"/>
      <c r="F106" s="199"/>
      <c r="G106" s="199"/>
      <c r="H106" s="199"/>
      <c r="I106" s="200"/>
      <c r="J106" s="201">
        <f>J213</f>
        <v>0</v>
      </c>
      <c r="K106" s="197"/>
      <c r="L106" s="20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97"/>
      <c r="D107" s="198" t="s">
        <v>109</v>
      </c>
      <c r="E107" s="199"/>
      <c r="F107" s="199"/>
      <c r="G107" s="199"/>
      <c r="H107" s="199"/>
      <c r="I107" s="200"/>
      <c r="J107" s="201">
        <f>J216</f>
        <v>0</v>
      </c>
      <c r="K107" s="197"/>
      <c r="L107" s="20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140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179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182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110</v>
      </c>
      <c r="D114" s="39"/>
      <c r="E114" s="39"/>
      <c r="F114" s="39"/>
      <c r="G114" s="39"/>
      <c r="H114" s="39"/>
      <c r="I114" s="140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0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140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83" t="str">
        <f>E7</f>
        <v>Mikulov - Rekonstrukce MK ul. Habánská</v>
      </c>
      <c r="F117" s="31"/>
      <c r="G117" s="31"/>
      <c r="H117" s="31"/>
      <c r="I117" s="140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92</v>
      </c>
      <c r="D118" s="39"/>
      <c r="E118" s="39"/>
      <c r="F118" s="39"/>
      <c r="G118" s="39"/>
      <c r="H118" s="39"/>
      <c r="I118" s="140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1 - varianta 1 - živičný kryt</v>
      </c>
      <c r="F119" s="39"/>
      <c r="G119" s="39"/>
      <c r="H119" s="39"/>
      <c r="I119" s="140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40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 xml:space="preserve"> </v>
      </c>
      <c r="G121" s="39"/>
      <c r="H121" s="39"/>
      <c r="I121" s="143" t="s">
        <v>22</v>
      </c>
      <c r="J121" s="78" t="str">
        <f>IF(J12="","",J12)</f>
        <v>3. 6. 2019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140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 xml:space="preserve"> </v>
      </c>
      <c r="G123" s="39"/>
      <c r="H123" s="39"/>
      <c r="I123" s="143" t="s">
        <v>29</v>
      </c>
      <c r="J123" s="35" t="str">
        <f>E21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9"/>
      <c r="E124" s="39"/>
      <c r="F124" s="26" t="str">
        <f>IF(E18="","",E18)</f>
        <v>Vyplň údaj</v>
      </c>
      <c r="G124" s="39"/>
      <c r="H124" s="39"/>
      <c r="I124" s="143" t="s">
        <v>31</v>
      </c>
      <c r="J124" s="35" t="str">
        <f>E24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140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203"/>
      <c r="B126" s="204"/>
      <c r="C126" s="205" t="s">
        <v>111</v>
      </c>
      <c r="D126" s="206" t="s">
        <v>58</v>
      </c>
      <c r="E126" s="206" t="s">
        <v>54</v>
      </c>
      <c r="F126" s="206" t="s">
        <v>55</v>
      </c>
      <c r="G126" s="206" t="s">
        <v>112</v>
      </c>
      <c r="H126" s="206" t="s">
        <v>113</v>
      </c>
      <c r="I126" s="207" t="s">
        <v>114</v>
      </c>
      <c r="J126" s="208" t="s">
        <v>96</v>
      </c>
      <c r="K126" s="209" t="s">
        <v>115</v>
      </c>
      <c r="L126" s="210"/>
      <c r="M126" s="99" t="s">
        <v>1</v>
      </c>
      <c r="N126" s="100" t="s">
        <v>37</v>
      </c>
      <c r="O126" s="100" t="s">
        <v>116</v>
      </c>
      <c r="P126" s="100" t="s">
        <v>117</v>
      </c>
      <c r="Q126" s="100" t="s">
        <v>118</v>
      </c>
      <c r="R126" s="100" t="s">
        <v>119</v>
      </c>
      <c r="S126" s="100" t="s">
        <v>120</v>
      </c>
      <c r="T126" s="101" t="s">
        <v>121</v>
      </c>
      <c r="U126" s="203"/>
      <c r="V126" s="203"/>
      <c r="W126" s="203"/>
      <c r="X126" s="203"/>
      <c r="Y126" s="203"/>
      <c r="Z126" s="203"/>
      <c r="AA126" s="203"/>
      <c r="AB126" s="203"/>
      <c r="AC126" s="203"/>
      <c r="AD126" s="203"/>
      <c r="AE126" s="203"/>
    </row>
    <row r="127" s="2" customFormat="1" ht="22.8" customHeight="1">
      <c r="A127" s="37"/>
      <c r="B127" s="38"/>
      <c r="C127" s="106" t="s">
        <v>122</v>
      </c>
      <c r="D127" s="39"/>
      <c r="E127" s="39"/>
      <c r="F127" s="39"/>
      <c r="G127" s="39"/>
      <c r="H127" s="39"/>
      <c r="I127" s="140"/>
      <c r="J127" s="211">
        <f>BK127</f>
        <v>0</v>
      </c>
      <c r="K127" s="39"/>
      <c r="L127" s="43"/>
      <c r="M127" s="102"/>
      <c r="N127" s="212"/>
      <c r="O127" s="103"/>
      <c r="P127" s="213">
        <f>P128+P205</f>
        <v>0</v>
      </c>
      <c r="Q127" s="103"/>
      <c r="R127" s="213">
        <f>R128+R205</f>
        <v>683.164266</v>
      </c>
      <c r="S127" s="103"/>
      <c r="T127" s="214">
        <f>T128+T205</f>
        <v>65.848699999999994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72</v>
      </c>
      <c r="AU127" s="16" t="s">
        <v>98</v>
      </c>
      <c r="BK127" s="215">
        <f>BK128+BK205</f>
        <v>0</v>
      </c>
    </row>
    <row r="128" s="12" customFormat="1" ht="25.92" customHeight="1">
      <c r="A128" s="12"/>
      <c r="B128" s="216"/>
      <c r="C128" s="217"/>
      <c r="D128" s="218" t="s">
        <v>72</v>
      </c>
      <c r="E128" s="219" t="s">
        <v>123</v>
      </c>
      <c r="F128" s="219" t="s">
        <v>124</v>
      </c>
      <c r="G128" s="217"/>
      <c r="H128" s="217"/>
      <c r="I128" s="220"/>
      <c r="J128" s="221">
        <f>BK128</f>
        <v>0</v>
      </c>
      <c r="K128" s="217"/>
      <c r="L128" s="222"/>
      <c r="M128" s="223"/>
      <c r="N128" s="224"/>
      <c r="O128" s="224"/>
      <c r="P128" s="225">
        <f>P129+P152+P180+P183+P195+P203</f>
        <v>0</v>
      </c>
      <c r="Q128" s="224"/>
      <c r="R128" s="225">
        <f>R129+R152+R180+R183+R195+R203</f>
        <v>683.164266</v>
      </c>
      <c r="S128" s="224"/>
      <c r="T128" s="226">
        <f>T129+T152+T180+T183+T195+T203</f>
        <v>65.848699999999994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7" t="s">
        <v>78</v>
      </c>
      <c r="AT128" s="228" t="s">
        <v>72</v>
      </c>
      <c r="AU128" s="228" t="s">
        <v>73</v>
      </c>
      <c r="AY128" s="227" t="s">
        <v>125</v>
      </c>
      <c r="BK128" s="229">
        <f>BK129+BK152+BK180+BK183+BK195+BK203</f>
        <v>0</v>
      </c>
    </row>
    <row r="129" s="12" customFormat="1" ht="22.8" customHeight="1">
      <c r="A129" s="12"/>
      <c r="B129" s="216"/>
      <c r="C129" s="217"/>
      <c r="D129" s="218" t="s">
        <v>72</v>
      </c>
      <c r="E129" s="230" t="s">
        <v>78</v>
      </c>
      <c r="F129" s="230" t="s">
        <v>126</v>
      </c>
      <c r="G129" s="217"/>
      <c r="H129" s="217"/>
      <c r="I129" s="220"/>
      <c r="J129" s="231">
        <f>BK129</f>
        <v>0</v>
      </c>
      <c r="K129" s="217"/>
      <c r="L129" s="222"/>
      <c r="M129" s="223"/>
      <c r="N129" s="224"/>
      <c r="O129" s="224"/>
      <c r="P129" s="225">
        <f>SUM(P130:P151)</f>
        <v>0</v>
      </c>
      <c r="Q129" s="224"/>
      <c r="R129" s="225">
        <f>SUM(R130:R151)</f>
        <v>0.013634</v>
      </c>
      <c r="S129" s="224"/>
      <c r="T129" s="226">
        <f>SUM(T130:T151)</f>
        <v>65.844999999999999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7" t="s">
        <v>78</v>
      </c>
      <c r="AT129" s="228" t="s">
        <v>72</v>
      </c>
      <c r="AU129" s="228" t="s">
        <v>78</v>
      </c>
      <c r="AY129" s="227" t="s">
        <v>125</v>
      </c>
      <c r="BK129" s="229">
        <f>SUM(BK130:BK151)</f>
        <v>0</v>
      </c>
    </row>
    <row r="130" s="2" customFormat="1" ht="60" customHeight="1">
      <c r="A130" s="37"/>
      <c r="B130" s="38"/>
      <c r="C130" s="232" t="s">
        <v>78</v>
      </c>
      <c r="D130" s="232" t="s">
        <v>127</v>
      </c>
      <c r="E130" s="233" t="s">
        <v>128</v>
      </c>
      <c r="F130" s="234" t="s">
        <v>129</v>
      </c>
      <c r="G130" s="235" t="s">
        <v>130</v>
      </c>
      <c r="H130" s="236">
        <v>93.700000000000003</v>
      </c>
      <c r="I130" s="237"/>
      <c r="J130" s="238">
        <f>ROUND(I130*H130,2)</f>
        <v>0</v>
      </c>
      <c r="K130" s="239"/>
      <c r="L130" s="43"/>
      <c r="M130" s="240" t="s">
        <v>1</v>
      </c>
      <c r="N130" s="241" t="s">
        <v>38</v>
      </c>
      <c r="O130" s="90"/>
      <c r="P130" s="242">
        <f>O130*H130</f>
        <v>0</v>
      </c>
      <c r="Q130" s="242">
        <v>0</v>
      </c>
      <c r="R130" s="242">
        <f>Q130*H130</f>
        <v>0</v>
      </c>
      <c r="S130" s="242">
        <v>0.45000000000000001</v>
      </c>
      <c r="T130" s="243">
        <f>S130*H130</f>
        <v>42.164999999999999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4" t="s">
        <v>131</v>
      </c>
      <c r="AT130" s="244" t="s">
        <v>127</v>
      </c>
      <c r="AU130" s="244" t="s">
        <v>82</v>
      </c>
      <c r="AY130" s="16" t="s">
        <v>125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6" t="s">
        <v>78</v>
      </c>
      <c r="BK130" s="245">
        <f>ROUND(I130*H130,2)</f>
        <v>0</v>
      </c>
      <c r="BL130" s="16" t="s">
        <v>131</v>
      </c>
      <c r="BM130" s="244" t="s">
        <v>132</v>
      </c>
    </row>
    <row r="131" s="2" customFormat="1" ht="48" customHeight="1">
      <c r="A131" s="37"/>
      <c r="B131" s="38"/>
      <c r="C131" s="232" t="s">
        <v>82</v>
      </c>
      <c r="D131" s="232" t="s">
        <v>127</v>
      </c>
      <c r="E131" s="233" t="s">
        <v>133</v>
      </c>
      <c r="F131" s="234" t="s">
        <v>134</v>
      </c>
      <c r="G131" s="235" t="s">
        <v>130</v>
      </c>
      <c r="H131" s="236">
        <v>185</v>
      </c>
      <c r="I131" s="237"/>
      <c r="J131" s="238">
        <f>ROUND(I131*H131,2)</f>
        <v>0</v>
      </c>
      <c r="K131" s="239"/>
      <c r="L131" s="43"/>
      <c r="M131" s="240" t="s">
        <v>1</v>
      </c>
      <c r="N131" s="241" t="s">
        <v>38</v>
      </c>
      <c r="O131" s="90"/>
      <c r="P131" s="242">
        <f>O131*H131</f>
        <v>0</v>
      </c>
      <c r="Q131" s="242">
        <v>4.0000000000000003E-05</v>
      </c>
      <c r="R131" s="242">
        <f>Q131*H131</f>
        <v>0.0074000000000000003</v>
      </c>
      <c r="S131" s="242">
        <v>0.128</v>
      </c>
      <c r="T131" s="243">
        <f>S131*H131</f>
        <v>23.68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4" t="s">
        <v>131</v>
      </c>
      <c r="AT131" s="244" t="s">
        <v>127</v>
      </c>
      <c r="AU131" s="244" t="s">
        <v>82</v>
      </c>
      <c r="AY131" s="16" t="s">
        <v>125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6" t="s">
        <v>78</v>
      </c>
      <c r="BK131" s="245">
        <f>ROUND(I131*H131,2)</f>
        <v>0</v>
      </c>
      <c r="BL131" s="16" t="s">
        <v>131</v>
      </c>
      <c r="BM131" s="244" t="s">
        <v>135</v>
      </c>
    </row>
    <row r="132" s="2" customFormat="1" ht="48" customHeight="1">
      <c r="A132" s="37"/>
      <c r="B132" s="38"/>
      <c r="C132" s="232" t="s">
        <v>136</v>
      </c>
      <c r="D132" s="232" t="s">
        <v>127</v>
      </c>
      <c r="E132" s="233" t="s">
        <v>137</v>
      </c>
      <c r="F132" s="234" t="s">
        <v>138</v>
      </c>
      <c r="G132" s="235" t="s">
        <v>139</v>
      </c>
      <c r="H132" s="236">
        <v>182.96000000000001</v>
      </c>
      <c r="I132" s="237"/>
      <c r="J132" s="238">
        <f>ROUND(I132*H132,2)</f>
        <v>0</v>
      </c>
      <c r="K132" s="239"/>
      <c r="L132" s="43"/>
      <c r="M132" s="240" t="s">
        <v>1</v>
      </c>
      <c r="N132" s="241" t="s">
        <v>38</v>
      </c>
      <c r="O132" s="90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4" t="s">
        <v>131</v>
      </c>
      <c r="AT132" s="244" t="s">
        <v>127</v>
      </c>
      <c r="AU132" s="244" t="s">
        <v>82</v>
      </c>
      <c r="AY132" s="16" t="s">
        <v>125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6" t="s">
        <v>78</v>
      </c>
      <c r="BK132" s="245">
        <f>ROUND(I132*H132,2)</f>
        <v>0</v>
      </c>
      <c r="BL132" s="16" t="s">
        <v>131</v>
      </c>
      <c r="BM132" s="244" t="s">
        <v>140</v>
      </c>
    </row>
    <row r="133" s="13" customFormat="1">
      <c r="A133" s="13"/>
      <c r="B133" s="246"/>
      <c r="C133" s="247"/>
      <c r="D133" s="248" t="s">
        <v>141</v>
      </c>
      <c r="E133" s="249" t="s">
        <v>83</v>
      </c>
      <c r="F133" s="250" t="s">
        <v>142</v>
      </c>
      <c r="G133" s="247"/>
      <c r="H133" s="251">
        <v>182.96000000000001</v>
      </c>
      <c r="I133" s="252"/>
      <c r="J133" s="247"/>
      <c r="K133" s="247"/>
      <c r="L133" s="253"/>
      <c r="M133" s="254"/>
      <c r="N133" s="255"/>
      <c r="O133" s="255"/>
      <c r="P133" s="255"/>
      <c r="Q133" s="255"/>
      <c r="R133" s="255"/>
      <c r="S133" s="255"/>
      <c r="T133" s="25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7" t="s">
        <v>141</v>
      </c>
      <c r="AU133" s="257" t="s">
        <v>82</v>
      </c>
      <c r="AV133" s="13" t="s">
        <v>82</v>
      </c>
      <c r="AW133" s="13" t="s">
        <v>30</v>
      </c>
      <c r="AX133" s="13" t="s">
        <v>78</v>
      </c>
      <c r="AY133" s="257" t="s">
        <v>125</v>
      </c>
    </row>
    <row r="134" s="2" customFormat="1" ht="48" customHeight="1">
      <c r="A134" s="37"/>
      <c r="B134" s="38"/>
      <c r="C134" s="232" t="s">
        <v>143</v>
      </c>
      <c r="D134" s="232" t="s">
        <v>127</v>
      </c>
      <c r="E134" s="233" t="s">
        <v>144</v>
      </c>
      <c r="F134" s="234" t="s">
        <v>145</v>
      </c>
      <c r="G134" s="235" t="s">
        <v>146</v>
      </c>
      <c r="H134" s="236">
        <v>17</v>
      </c>
      <c r="I134" s="237"/>
      <c r="J134" s="238">
        <f>ROUND(I134*H134,2)</f>
        <v>0</v>
      </c>
      <c r="K134" s="239"/>
      <c r="L134" s="43"/>
      <c r="M134" s="240" t="s">
        <v>1</v>
      </c>
      <c r="N134" s="241" t="s">
        <v>38</v>
      </c>
      <c r="O134" s="90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4" t="s">
        <v>131</v>
      </c>
      <c r="AT134" s="244" t="s">
        <v>127</v>
      </c>
      <c r="AU134" s="244" t="s">
        <v>82</v>
      </c>
      <c r="AY134" s="16" t="s">
        <v>125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6" t="s">
        <v>78</v>
      </c>
      <c r="BK134" s="245">
        <f>ROUND(I134*H134,2)</f>
        <v>0</v>
      </c>
      <c r="BL134" s="16" t="s">
        <v>131</v>
      </c>
      <c r="BM134" s="244" t="s">
        <v>147</v>
      </c>
    </row>
    <row r="135" s="2" customFormat="1" ht="60" customHeight="1">
      <c r="A135" s="37"/>
      <c r="B135" s="38"/>
      <c r="C135" s="232" t="s">
        <v>131</v>
      </c>
      <c r="D135" s="232" t="s">
        <v>127</v>
      </c>
      <c r="E135" s="233" t="s">
        <v>148</v>
      </c>
      <c r="F135" s="234" t="s">
        <v>149</v>
      </c>
      <c r="G135" s="235" t="s">
        <v>139</v>
      </c>
      <c r="H135" s="236">
        <v>172.071</v>
      </c>
      <c r="I135" s="237"/>
      <c r="J135" s="238">
        <f>ROUND(I135*H135,2)</f>
        <v>0</v>
      </c>
      <c r="K135" s="239"/>
      <c r="L135" s="43"/>
      <c r="M135" s="240" t="s">
        <v>1</v>
      </c>
      <c r="N135" s="241" t="s">
        <v>38</v>
      </c>
      <c r="O135" s="90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4" t="s">
        <v>131</v>
      </c>
      <c r="AT135" s="244" t="s">
        <v>127</v>
      </c>
      <c r="AU135" s="244" t="s">
        <v>82</v>
      </c>
      <c r="AY135" s="16" t="s">
        <v>125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6" t="s">
        <v>78</v>
      </c>
      <c r="BK135" s="245">
        <f>ROUND(I135*H135,2)</f>
        <v>0</v>
      </c>
      <c r="BL135" s="16" t="s">
        <v>131</v>
      </c>
      <c r="BM135" s="244" t="s">
        <v>150</v>
      </c>
    </row>
    <row r="136" s="13" customFormat="1">
      <c r="A136" s="13"/>
      <c r="B136" s="246"/>
      <c r="C136" s="247"/>
      <c r="D136" s="248" t="s">
        <v>141</v>
      </c>
      <c r="E136" s="249" t="s">
        <v>1</v>
      </c>
      <c r="F136" s="250" t="s">
        <v>83</v>
      </c>
      <c r="G136" s="247"/>
      <c r="H136" s="251">
        <v>182.96000000000001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141</v>
      </c>
      <c r="AU136" s="257" t="s">
        <v>82</v>
      </c>
      <c r="AV136" s="13" t="s">
        <v>82</v>
      </c>
      <c r="AW136" s="13" t="s">
        <v>30</v>
      </c>
      <c r="AX136" s="13" t="s">
        <v>73</v>
      </c>
      <c r="AY136" s="257" t="s">
        <v>125</v>
      </c>
    </row>
    <row r="137" s="13" customFormat="1">
      <c r="A137" s="13"/>
      <c r="B137" s="246"/>
      <c r="C137" s="247"/>
      <c r="D137" s="248" t="s">
        <v>141</v>
      </c>
      <c r="E137" s="249" t="s">
        <v>1</v>
      </c>
      <c r="F137" s="250" t="s">
        <v>151</v>
      </c>
      <c r="G137" s="247"/>
      <c r="H137" s="251">
        <v>-10.888999999999999</v>
      </c>
      <c r="I137" s="252"/>
      <c r="J137" s="247"/>
      <c r="K137" s="247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141</v>
      </c>
      <c r="AU137" s="257" t="s">
        <v>82</v>
      </c>
      <c r="AV137" s="13" t="s">
        <v>82</v>
      </c>
      <c r="AW137" s="13" t="s">
        <v>30</v>
      </c>
      <c r="AX137" s="13" t="s">
        <v>73</v>
      </c>
      <c r="AY137" s="257" t="s">
        <v>125</v>
      </c>
    </row>
    <row r="138" s="14" customFormat="1">
      <c r="A138" s="14"/>
      <c r="B138" s="258"/>
      <c r="C138" s="259"/>
      <c r="D138" s="248" t="s">
        <v>141</v>
      </c>
      <c r="E138" s="260" t="s">
        <v>89</v>
      </c>
      <c r="F138" s="261" t="s">
        <v>152</v>
      </c>
      <c r="G138" s="259"/>
      <c r="H138" s="262">
        <v>172.071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8" t="s">
        <v>141</v>
      </c>
      <c r="AU138" s="268" t="s">
        <v>82</v>
      </c>
      <c r="AV138" s="14" t="s">
        <v>131</v>
      </c>
      <c r="AW138" s="14" t="s">
        <v>30</v>
      </c>
      <c r="AX138" s="14" t="s">
        <v>78</v>
      </c>
      <c r="AY138" s="268" t="s">
        <v>125</v>
      </c>
    </row>
    <row r="139" s="2" customFormat="1" ht="36" customHeight="1">
      <c r="A139" s="37"/>
      <c r="B139" s="38"/>
      <c r="C139" s="232" t="s">
        <v>153</v>
      </c>
      <c r="D139" s="232" t="s">
        <v>127</v>
      </c>
      <c r="E139" s="233" t="s">
        <v>154</v>
      </c>
      <c r="F139" s="234" t="s">
        <v>155</v>
      </c>
      <c r="G139" s="235" t="s">
        <v>139</v>
      </c>
      <c r="H139" s="236">
        <v>10.888999999999999</v>
      </c>
      <c r="I139" s="237"/>
      <c r="J139" s="238">
        <f>ROUND(I139*H139,2)</f>
        <v>0</v>
      </c>
      <c r="K139" s="239"/>
      <c r="L139" s="43"/>
      <c r="M139" s="240" t="s">
        <v>1</v>
      </c>
      <c r="N139" s="241" t="s">
        <v>38</v>
      </c>
      <c r="O139" s="90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4" t="s">
        <v>131</v>
      </c>
      <c r="AT139" s="244" t="s">
        <v>127</v>
      </c>
      <c r="AU139" s="244" t="s">
        <v>82</v>
      </c>
      <c r="AY139" s="16" t="s">
        <v>125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6" t="s">
        <v>78</v>
      </c>
      <c r="BK139" s="245">
        <f>ROUND(I139*H139,2)</f>
        <v>0</v>
      </c>
      <c r="BL139" s="16" t="s">
        <v>131</v>
      </c>
      <c r="BM139" s="244" t="s">
        <v>156</v>
      </c>
    </row>
    <row r="140" s="13" customFormat="1">
      <c r="A140" s="13"/>
      <c r="B140" s="246"/>
      <c r="C140" s="247"/>
      <c r="D140" s="248" t="s">
        <v>141</v>
      </c>
      <c r="E140" s="249" t="s">
        <v>85</v>
      </c>
      <c r="F140" s="250" t="s">
        <v>157</v>
      </c>
      <c r="G140" s="247"/>
      <c r="H140" s="251">
        <v>10.888999999999999</v>
      </c>
      <c r="I140" s="252"/>
      <c r="J140" s="247"/>
      <c r="K140" s="247"/>
      <c r="L140" s="253"/>
      <c r="M140" s="254"/>
      <c r="N140" s="255"/>
      <c r="O140" s="255"/>
      <c r="P140" s="255"/>
      <c r="Q140" s="255"/>
      <c r="R140" s="255"/>
      <c r="S140" s="255"/>
      <c r="T140" s="25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141</v>
      </c>
      <c r="AU140" s="257" t="s">
        <v>82</v>
      </c>
      <c r="AV140" s="13" t="s">
        <v>82</v>
      </c>
      <c r="AW140" s="13" t="s">
        <v>30</v>
      </c>
      <c r="AX140" s="13" t="s">
        <v>78</v>
      </c>
      <c r="AY140" s="257" t="s">
        <v>125</v>
      </c>
    </row>
    <row r="141" s="2" customFormat="1" ht="72" customHeight="1">
      <c r="A141" s="37"/>
      <c r="B141" s="38"/>
      <c r="C141" s="232" t="s">
        <v>158</v>
      </c>
      <c r="D141" s="232" t="s">
        <v>127</v>
      </c>
      <c r="E141" s="233" t="s">
        <v>159</v>
      </c>
      <c r="F141" s="234" t="s">
        <v>160</v>
      </c>
      <c r="G141" s="235" t="s">
        <v>139</v>
      </c>
      <c r="H141" s="236">
        <v>3613.491</v>
      </c>
      <c r="I141" s="237"/>
      <c r="J141" s="238">
        <f>ROUND(I141*H141,2)</f>
        <v>0</v>
      </c>
      <c r="K141" s="239"/>
      <c r="L141" s="43"/>
      <c r="M141" s="240" t="s">
        <v>1</v>
      </c>
      <c r="N141" s="241" t="s">
        <v>38</v>
      </c>
      <c r="O141" s="90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4" t="s">
        <v>131</v>
      </c>
      <c r="AT141" s="244" t="s">
        <v>127</v>
      </c>
      <c r="AU141" s="244" t="s">
        <v>82</v>
      </c>
      <c r="AY141" s="16" t="s">
        <v>125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16" t="s">
        <v>78</v>
      </c>
      <c r="BK141" s="245">
        <f>ROUND(I141*H141,2)</f>
        <v>0</v>
      </c>
      <c r="BL141" s="16" t="s">
        <v>131</v>
      </c>
      <c r="BM141" s="244" t="s">
        <v>161</v>
      </c>
    </row>
    <row r="142" s="13" customFormat="1">
      <c r="A142" s="13"/>
      <c r="B142" s="246"/>
      <c r="C142" s="247"/>
      <c r="D142" s="248" t="s">
        <v>141</v>
      </c>
      <c r="E142" s="249" t="s">
        <v>1</v>
      </c>
      <c r="F142" s="250" t="s">
        <v>89</v>
      </c>
      <c r="G142" s="247"/>
      <c r="H142" s="251">
        <v>172.071</v>
      </c>
      <c r="I142" s="252"/>
      <c r="J142" s="247"/>
      <c r="K142" s="247"/>
      <c r="L142" s="253"/>
      <c r="M142" s="254"/>
      <c r="N142" s="255"/>
      <c r="O142" s="255"/>
      <c r="P142" s="255"/>
      <c r="Q142" s="255"/>
      <c r="R142" s="255"/>
      <c r="S142" s="255"/>
      <c r="T142" s="25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7" t="s">
        <v>141</v>
      </c>
      <c r="AU142" s="257" t="s">
        <v>82</v>
      </c>
      <c r="AV142" s="13" t="s">
        <v>82</v>
      </c>
      <c r="AW142" s="13" t="s">
        <v>30</v>
      </c>
      <c r="AX142" s="13" t="s">
        <v>78</v>
      </c>
      <c r="AY142" s="257" t="s">
        <v>125</v>
      </c>
    </row>
    <row r="143" s="13" customFormat="1">
      <c r="A143" s="13"/>
      <c r="B143" s="246"/>
      <c r="C143" s="247"/>
      <c r="D143" s="248" t="s">
        <v>141</v>
      </c>
      <c r="E143" s="247"/>
      <c r="F143" s="250" t="s">
        <v>162</v>
      </c>
      <c r="G143" s="247"/>
      <c r="H143" s="251">
        <v>3613.491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7" t="s">
        <v>141</v>
      </c>
      <c r="AU143" s="257" t="s">
        <v>82</v>
      </c>
      <c r="AV143" s="13" t="s">
        <v>82</v>
      </c>
      <c r="AW143" s="13" t="s">
        <v>4</v>
      </c>
      <c r="AX143" s="13" t="s">
        <v>78</v>
      </c>
      <c r="AY143" s="257" t="s">
        <v>125</v>
      </c>
    </row>
    <row r="144" s="2" customFormat="1" ht="24" customHeight="1">
      <c r="A144" s="37"/>
      <c r="B144" s="38"/>
      <c r="C144" s="232" t="s">
        <v>163</v>
      </c>
      <c r="D144" s="232" t="s">
        <v>127</v>
      </c>
      <c r="E144" s="233" t="s">
        <v>164</v>
      </c>
      <c r="F144" s="234" t="s">
        <v>165</v>
      </c>
      <c r="G144" s="235" t="s">
        <v>130</v>
      </c>
      <c r="H144" s="236">
        <v>207.80000000000001</v>
      </c>
      <c r="I144" s="237"/>
      <c r="J144" s="238">
        <f>ROUND(I144*H144,2)</f>
        <v>0</v>
      </c>
      <c r="K144" s="239"/>
      <c r="L144" s="43"/>
      <c r="M144" s="240" t="s">
        <v>1</v>
      </c>
      <c r="N144" s="241" t="s">
        <v>38</v>
      </c>
      <c r="O144" s="90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4" t="s">
        <v>131</v>
      </c>
      <c r="AT144" s="244" t="s">
        <v>127</v>
      </c>
      <c r="AU144" s="244" t="s">
        <v>82</v>
      </c>
      <c r="AY144" s="16" t="s">
        <v>125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6" t="s">
        <v>78</v>
      </c>
      <c r="BK144" s="245">
        <f>ROUND(I144*H144,2)</f>
        <v>0</v>
      </c>
      <c r="BL144" s="16" t="s">
        <v>131</v>
      </c>
      <c r="BM144" s="244" t="s">
        <v>166</v>
      </c>
    </row>
    <row r="145" s="2" customFormat="1" ht="16.5" customHeight="1">
      <c r="A145" s="37"/>
      <c r="B145" s="38"/>
      <c r="C145" s="269" t="s">
        <v>167</v>
      </c>
      <c r="D145" s="269" t="s">
        <v>168</v>
      </c>
      <c r="E145" s="270" t="s">
        <v>169</v>
      </c>
      <c r="F145" s="271" t="s">
        <v>170</v>
      </c>
      <c r="G145" s="272" t="s">
        <v>171</v>
      </c>
      <c r="H145" s="273">
        <v>6.234</v>
      </c>
      <c r="I145" s="274"/>
      <c r="J145" s="275">
        <f>ROUND(I145*H145,2)</f>
        <v>0</v>
      </c>
      <c r="K145" s="276"/>
      <c r="L145" s="277"/>
      <c r="M145" s="278" t="s">
        <v>1</v>
      </c>
      <c r="N145" s="279" t="s">
        <v>38</v>
      </c>
      <c r="O145" s="90"/>
      <c r="P145" s="242">
        <f>O145*H145</f>
        <v>0</v>
      </c>
      <c r="Q145" s="242">
        <v>0.001</v>
      </c>
      <c r="R145" s="242">
        <f>Q145*H145</f>
        <v>0.006234</v>
      </c>
      <c r="S145" s="242">
        <v>0</v>
      </c>
      <c r="T145" s="24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4" t="s">
        <v>167</v>
      </c>
      <c r="AT145" s="244" t="s">
        <v>168</v>
      </c>
      <c r="AU145" s="244" t="s">
        <v>82</v>
      </c>
      <c r="AY145" s="16" t="s">
        <v>125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6" t="s">
        <v>78</v>
      </c>
      <c r="BK145" s="245">
        <f>ROUND(I145*H145,2)</f>
        <v>0</v>
      </c>
      <c r="BL145" s="16" t="s">
        <v>131</v>
      </c>
      <c r="BM145" s="244" t="s">
        <v>172</v>
      </c>
    </row>
    <row r="146" s="13" customFormat="1">
      <c r="A146" s="13"/>
      <c r="B146" s="246"/>
      <c r="C146" s="247"/>
      <c r="D146" s="248" t="s">
        <v>141</v>
      </c>
      <c r="E146" s="247"/>
      <c r="F146" s="250" t="s">
        <v>173</v>
      </c>
      <c r="G146" s="247"/>
      <c r="H146" s="251">
        <v>6.234</v>
      </c>
      <c r="I146" s="252"/>
      <c r="J146" s="247"/>
      <c r="K146" s="247"/>
      <c r="L146" s="253"/>
      <c r="M146" s="254"/>
      <c r="N146" s="255"/>
      <c r="O146" s="255"/>
      <c r="P146" s="255"/>
      <c r="Q146" s="255"/>
      <c r="R146" s="255"/>
      <c r="S146" s="255"/>
      <c r="T146" s="25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7" t="s">
        <v>141</v>
      </c>
      <c r="AU146" s="257" t="s">
        <v>82</v>
      </c>
      <c r="AV146" s="13" t="s">
        <v>82</v>
      </c>
      <c r="AW146" s="13" t="s">
        <v>4</v>
      </c>
      <c r="AX146" s="13" t="s">
        <v>78</v>
      </c>
      <c r="AY146" s="257" t="s">
        <v>125</v>
      </c>
    </row>
    <row r="147" s="2" customFormat="1" ht="48" customHeight="1">
      <c r="A147" s="37"/>
      <c r="B147" s="38"/>
      <c r="C147" s="232" t="s">
        <v>174</v>
      </c>
      <c r="D147" s="232" t="s">
        <v>127</v>
      </c>
      <c r="E147" s="233" t="s">
        <v>175</v>
      </c>
      <c r="F147" s="234" t="s">
        <v>176</v>
      </c>
      <c r="G147" s="235" t="s">
        <v>130</v>
      </c>
      <c r="H147" s="236">
        <v>207.80000000000001</v>
      </c>
      <c r="I147" s="237"/>
      <c r="J147" s="238">
        <f>ROUND(I147*H147,2)</f>
        <v>0</v>
      </c>
      <c r="K147" s="239"/>
      <c r="L147" s="43"/>
      <c r="M147" s="240" t="s">
        <v>1</v>
      </c>
      <c r="N147" s="241" t="s">
        <v>38</v>
      </c>
      <c r="O147" s="90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4" t="s">
        <v>131</v>
      </c>
      <c r="AT147" s="244" t="s">
        <v>127</v>
      </c>
      <c r="AU147" s="244" t="s">
        <v>82</v>
      </c>
      <c r="AY147" s="16" t="s">
        <v>125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16" t="s">
        <v>78</v>
      </c>
      <c r="BK147" s="245">
        <f>ROUND(I147*H147,2)</f>
        <v>0</v>
      </c>
      <c r="BL147" s="16" t="s">
        <v>131</v>
      </c>
      <c r="BM147" s="244" t="s">
        <v>177</v>
      </c>
    </row>
    <row r="148" s="2" customFormat="1" ht="24" customHeight="1">
      <c r="A148" s="37"/>
      <c r="B148" s="38"/>
      <c r="C148" s="232" t="s">
        <v>178</v>
      </c>
      <c r="D148" s="232" t="s">
        <v>127</v>
      </c>
      <c r="E148" s="233" t="s">
        <v>179</v>
      </c>
      <c r="F148" s="234" t="s">
        <v>180</v>
      </c>
      <c r="G148" s="235" t="s">
        <v>130</v>
      </c>
      <c r="H148" s="236">
        <v>551.10000000000002</v>
      </c>
      <c r="I148" s="237"/>
      <c r="J148" s="238">
        <f>ROUND(I148*H148,2)</f>
        <v>0</v>
      </c>
      <c r="K148" s="239"/>
      <c r="L148" s="43"/>
      <c r="M148" s="240" t="s">
        <v>1</v>
      </c>
      <c r="N148" s="241" t="s">
        <v>38</v>
      </c>
      <c r="O148" s="90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4" t="s">
        <v>131</v>
      </c>
      <c r="AT148" s="244" t="s">
        <v>127</v>
      </c>
      <c r="AU148" s="244" t="s">
        <v>82</v>
      </c>
      <c r="AY148" s="16" t="s">
        <v>125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6" t="s">
        <v>78</v>
      </c>
      <c r="BK148" s="245">
        <f>ROUND(I148*H148,2)</f>
        <v>0</v>
      </c>
      <c r="BL148" s="16" t="s">
        <v>131</v>
      </c>
      <c r="BM148" s="244" t="s">
        <v>181</v>
      </c>
    </row>
    <row r="149" s="13" customFormat="1">
      <c r="A149" s="13"/>
      <c r="B149" s="246"/>
      <c r="C149" s="247"/>
      <c r="D149" s="248" t="s">
        <v>141</v>
      </c>
      <c r="E149" s="249" t="s">
        <v>1</v>
      </c>
      <c r="F149" s="250" t="s">
        <v>182</v>
      </c>
      <c r="G149" s="247"/>
      <c r="H149" s="251">
        <v>457.39999999999998</v>
      </c>
      <c r="I149" s="252"/>
      <c r="J149" s="247"/>
      <c r="K149" s="247"/>
      <c r="L149" s="253"/>
      <c r="M149" s="254"/>
      <c r="N149" s="255"/>
      <c r="O149" s="255"/>
      <c r="P149" s="255"/>
      <c r="Q149" s="255"/>
      <c r="R149" s="255"/>
      <c r="S149" s="255"/>
      <c r="T149" s="25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7" t="s">
        <v>141</v>
      </c>
      <c r="AU149" s="257" t="s">
        <v>82</v>
      </c>
      <c r="AV149" s="13" t="s">
        <v>82</v>
      </c>
      <c r="AW149" s="13" t="s">
        <v>30</v>
      </c>
      <c r="AX149" s="13" t="s">
        <v>73</v>
      </c>
      <c r="AY149" s="257" t="s">
        <v>125</v>
      </c>
    </row>
    <row r="150" s="13" customFormat="1">
      <c r="A150" s="13"/>
      <c r="B150" s="246"/>
      <c r="C150" s="247"/>
      <c r="D150" s="248" t="s">
        <v>141</v>
      </c>
      <c r="E150" s="249" t="s">
        <v>1</v>
      </c>
      <c r="F150" s="250" t="s">
        <v>183</v>
      </c>
      <c r="G150" s="247"/>
      <c r="H150" s="251">
        <v>93.700000000000003</v>
      </c>
      <c r="I150" s="252"/>
      <c r="J150" s="247"/>
      <c r="K150" s="247"/>
      <c r="L150" s="253"/>
      <c r="M150" s="254"/>
      <c r="N150" s="255"/>
      <c r="O150" s="255"/>
      <c r="P150" s="255"/>
      <c r="Q150" s="255"/>
      <c r="R150" s="255"/>
      <c r="S150" s="255"/>
      <c r="T150" s="25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7" t="s">
        <v>141</v>
      </c>
      <c r="AU150" s="257" t="s">
        <v>82</v>
      </c>
      <c r="AV150" s="13" t="s">
        <v>82</v>
      </c>
      <c r="AW150" s="13" t="s">
        <v>30</v>
      </c>
      <c r="AX150" s="13" t="s">
        <v>73</v>
      </c>
      <c r="AY150" s="257" t="s">
        <v>125</v>
      </c>
    </row>
    <row r="151" s="14" customFormat="1">
      <c r="A151" s="14"/>
      <c r="B151" s="258"/>
      <c r="C151" s="259"/>
      <c r="D151" s="248" t="s">
        <v>141</v>
      </c>
      <c r="E151" s="260" t="s">
        <v>1</v>
      </c>
      <c r="F151" s="261" t="s">
        <v>152</v>
      </c>
      <c r="G151" s="259"/>
      <c r="H151" s="262">
        <v>551.10000000000002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8" t="s">
        <v>141</v>
      </c>
      <c r="AU151" s="268" t="s">
        <v>82</v>
      </c>
      <c r="AV151" s="14" t="s">
        <v>131</v>
      </c>
      <c r="AW151" s="14" t="s">
        <v>30</v>
      </c>
      <c r="AX151" s="14" t="s">
        <v>78</v>
      </c>
      <c r="AY151" s="268" t="s">
        <v>125</v>
      </c>
    </row>
    <row r="152" s="12" customFormat="1" ht="22.8" customHeight="1">
      <c r="A152" s="12"/>
      <c r="B152" s="216"/>
      <c r="C152" s="217"/>
      <c r="D152" s="218" t="s">
        <v>72</v>
      </c>
      <c r="E152" s="230" t="s">
        <v>158</v>
      </c>
      <c r="F152" s="230" t="s">
        <v>184</v>
      </c>
      <c r="G152" s="217"/>
      <c r="H152" s="217"/>
      <c r="I152" s="220"/>
      <c r="J152" s="231">
        <f>BK152</f>
        <v>0</v>
      </c>
      <c r="K152" s="217"/>
      <c r="L152" s="222"/>
      <c r="M152" s="223"/>
      <c r="N152" s="224"/>
      <c r="O152" s="224"/>
      <c r="P152" s="225">
        <f>SUM(P153:P179)</f>
        <v>0</v>
      </c>
      <c r="Q152" s="224"/>
      <c r="R152" s="225">
        <f>SUM(R153:R179)</f>
        <v>619.43172200000004</v>
      </c>
      <c r="S152" s="224"/>
      <c r="T152" s="226">
        <f>SUM(T153:T179)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7" t="s">
        <v>78</v>
      </c>
      <c r="AT152" s="228" t="s">
        <v>72</v>
      </c>
      <c r="AU152" s="228" t="s">
        <v>78</v>
      </c>
      <c r="AY152" s="227" t="s">
        <v>125</v>
      </c>
      <c r="BK152" s="229">
        <f>SUM(BK153:BK179)</f>
        <v>0</v>
      </c>
    </row>
    <row r="153" s="2" customFormat="1" ht="24" customHeight="1">
      <c r="A153" s="37"/>
      <c r="B153" s="38"/>
      <c r="C153" s="232" t="s">
        <v>185</v>
      </c>
      <c r="D153" s="232" t="s">
        <v>127</v>
      </c>
      <c r="E153" s="233" t="s">
        <v>186</v>
      </c>
      <c r="F153" s="234" t="s">
        <v>187</v>
      </c>
      <c r="G153" s="235" t="s">
        <v>130</v>
      </c>
      <c r="H153" s="236">
        <v>93.700000000000003</v>
      </c>
      <c r="I153" s="237"/>
      <c r="J153" s="238">
        <f>ROUND(I153*H153,2)</f>
        <v>0</v>
      </c>
      <c r="K153" s="239"/>
      <c r="L153" s="43"/>
      <c r="M153" s="240" t="s">
        <v>1</v>
      </c>
      <c r="N153" s="241" t="s">
        <v>38</v>
      </c>
      <c r="O153" s="90"/>
      <c r="P153" s="242">
        <f>O153*H153</f>
        <v>0</v>
      </c>
      <c r="Q153" s="242">
        <v>0.080030000000000004</v>
      </c>
      <c r="R153" s="242">
        <f>Q153*H153</f>
        <v>7.4988110000000008</v>
      </c>
      <c r="S153" s="242">
        <v>0</v>
      </c>
      <c r="T153" s="24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4" t="s">
        <v>131</v>
      </c>
      <c r="AT153" s="244" t="s">
        <v>127</v>
      </c>
      <c r="AU153" s="244" t="s">
        <v>82</v>
      </c>
      <c r="AY153" s="16" t="s">
        <v>125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6" t="s">
        <v>78</v>
      </c>
      <c r="BK153" s="245">
        <f>ROUND(I153*H153,2)</f>
        <v>0</v>
      </c>
      <c r="BL153" s="16" t="s">
        <v>131</v>
      </c>
      <c r="BM153" s="244" t="s">
        <v>188</v>
      </c>
    </row>
    <row r="154" s="2" customFormat="1" ht="24" customHeight="1">
      <c r="A154" s="37"/>
      <c r="B154" s="38"/>
      <c r="C154" s="232" t="s">
        <v>189</v>
      </c>
      <c r="D154" s="232" t="s">
        <v>127</v>
      </c>
      <c r="E154" s="233" t="s">
        <v>190</v>
      </c>
      <c r="F154" s="234" t="s">
        <v>191</v>
      </c>
      <c r="G154" s="235" t="s">
        <v>130</v>
      </c>
      <c r="H154" s="236">
        <v>551.10000000000002</v>
      </c>
      <c r="I154" s="237"/>
      <c r="J154" s="238">
        <f>ROUND(I154*H154,2)</f>
        <v>0</v>
      </c>
      <c r="K154" s="239"/>
      <c r="L154" s="43"/>
      <c r="M154" s="240" t="s">
        <v>1</v>
      </c>
      <c r="N154" s="241" t="s">
        <v>38</v>
      </c>
      <c r="O154" s="90"/>
      <c r="P154" s="242">
        <f>O154*H154</f>
        <v>0</v>
      </c>
      <c r="Q154" s="242">
        <v>0.378</v>
      </c>
      <c r="R154" s="242">
        <f>Q154*H154</f>
        <v>208.3158</v>
      </c>
      <c r="S154" s="242">
        <v>0</v>
      </c>
      <c r="T154" s="24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4" t="s">
        <v>131</v>
      </c>
      <c r="AT154" s="244" t="s">
        <v>127</v>
      </c>
      <c r="AU154" s="244" t="s">
        <v>82</v>
      </c>
      <c r="AY154" s="16" t="s">
        <v>125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6" t="s">
        <v>78</v>
      </c>
      <c r="BK154" s="245">
        <f>ROUND(I154*H154,2)</f>
        <v>0</v>
      </c>
      <c r="BL154" s="16" t="s">
        <v>131</v>
      </c>
      <c r="BM154" s="244" t="s">
        <v>192</v>
      </c>
    </row>
    <row r="155" s="13" customFormat="1">
      <c r="A155" s="13"/>
      <c r="B155" s="246"/>
      <c r="C155" s="247"/>
      <c r="D155" s="248" t="s">
        <v>141</v>
      </c>
      <c r="E155" s="249" t="s">
        <v>1</v>
      </c>
      <c r="F155" s="250" t="s">
        <v>182</v>
      </c>
      <c r="G155" s="247"/>
      <c r="H155" s="251">
        <v>457.39999999999998</v>
      </c>
      <c r="I155" s="252"/>
      <c r="J155" s="247"/>
      <c r="K155" s="247"/>
      <c r="L155" s="253"/>
      <c r="M155" s="254"/>
      <c r="N155" s="255"/>
      <c r="O155" s="255"/>
      <c r="P155" s="255"/>
      <c r="Q155" s="255"/>
      <c r="R155" s="255"/>
      <c r="S155" s="255"/>
      <c r="T155" s="25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7" t="s">
        <v>141</v>
      </c>
      <c r="AU155" s="257" t="s">
        <v>82</v>
      </c>
      <c r="AV155" s="13" t="s">
        <v>82</v>
      </c>
      <c r="AW155" s="13" t="s">
        <v>30</v>
      </c>
      <c r="AX155" s="13" t="s">
        <v>73</v>
      </c>
      <c r="AY155" s="257" t="s">
        <v>125</v>
      </c>
    </row>
    <row r="156" s="13" customFormat="1">
      <c r="A156" s="13"/>
      <c r="B156" s="246"/>
      <c r="C156" s="247"/>
      <c r="D156" s="248" t="s">
        <v>141</v>
      </c>
      <c r="E156" s="249" t="s">
        <v>1</v>
      </c>
      <c r="F156" s="250" t="s">
        <v>183</v>
      </c>
      <c r="G156" s="247"/>
      <c r="H156" s="251">
        <v>93.700000000000003</v>
      </c>
      <c r="I156" s="252"/>
      <c r="J156" s="247"/>
      <c r="K156" s="247"/>
      <c r="L156" s="253"/>
      <c r="M156" s="254"/>
      <c r="N156" s="255"/>
      <c r="O156" s="255"/>
      <c r="P156" s="255"/>
      <c r="Q156" s="255"/>
      <c r="R156" s="255"/>
      <c r="S156" s="255"/>
      <c r="T156" s="25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141</v>
      </c>
      <c r="AU156" s="257" t="s">
        <v>82</v>
      </c>
      <c r="AV156" s="13" t="s">
        <v>82</v>
      </c>
      <c r="AW156" s="13" t="s">
        <v>30</v>
      </c>
      <c r="AX156" s="13" t="s">
        <v>73</v>
      </c>
      <c r="AY156" s="257" t="s">
        <v>125</v>
      </c>
    </row>
    <row r="157" s="14" customFormat="1">
      <c r="A157" s="14"/>
      <c r="B157" s="258"/>
      <c r="C157" s="259"/>
      <c r="D157" s="248" t="s">
        <v>141</v>
      </c>
      <c r="E157" s="260" t="s">
        <v>1</v>
      </c>
      <c r="F157" s="261" t="s">
        <v>152</v>
      </c>
      <c r="G157" s="259"/>
      <c r="H157" s="262">
        <v>551.10000000000002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8" t="s">
        <v>141</v>
      </c>
      <c r="AU157" s="268" t="s">
        <v>82</v>
      </c>
      <c r="AV157" s="14" t="s">
        <v>131</v>
      </c>
      <c r="AW157" s="14" t="s">
        <v>30</v>
      </c>
      <c r="AX157" s="14" t="s">
        <v>78</v>
      </c>
      <c r="AY157" s="268" t="s">
        <v>125</v>
      </c>
    </row>
    <row r="158" s="2" customFormat="1" ht="24" customHeight="1">
      <c r="A158" s="37"/>
      <c r="B158" s="38"/>
      <c r="C158" s="232" t="s">
        <v>193</v>
      </c>
      <c r="D158" s="232" t="s">
        <v>127</v>
      </c>
      <c r="E158" s="233" t="s">
        <v>194</v>
      </c>
      <c r="F158" s="234" t="s">
        <v>195</v>
      </c>
      <c r="G158" s="235" t="s">
        <v>130</v>
      </c>
      <c r="H158" s="236">
        <v>72.200000000000003</v>
      </c>
      <c r="I158" s="237"/>
      <c r="J158" s="238">
        <f>ROUND(I158*H158,2)</f>
        <v>0</v>
      </c>
      <c r="K158" s="239"/>
      <c r="L158" s="43"/>
      <c r="M158" s="240" t="s">
        <v>1</v>
      </c>
      <c r="N158" s="241" t="s">
        <v>38</v>
      </c>
      <c r="O158" s="90"/>
      <c r="P158" s="242">
        <f>O158*H158</f>
        <v>0</v>
      </c>
      <c r="Q158" s="242">
        <v>0.47260000000000002</v>
      </c>
      <c r="R158" s="242">
        <f>Q158*H158</f>
        <v>34.121720000000003</v>
      </c>
      <c r="S158" s="242">
        <v>0</v>
      </c>
      <c r="T158" s="24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4" t="s">
        <v>131</v>
      </c>
      <c r="AT158" s="244" t="s">
        <v>127</v>
      </c>
      <c r="AU158" s="244" t="s">
        <v>82</v>
      </c>
      <c r="AY158" s="16" t="s">
        <v>125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16" t="s">
        <v>78</v>
      </c>
      <c r="BK158" s="245">
        <f>ROUND(I158*H158,2)</f>
        <v>0</v>
      </c>
      <c r="BL158" s="16" t="s">
        <v>131</v>
      </c>
      <c r="BM158" s="244" t="s">
        <v>196</v>
      </c>
    </row>
    <row r="159" s="2" customFormat="1" ht="36" customHeight="1">
      <c r="A159" s="37"/>
      <c r="B159" s="38"/>
      <c r="C159" s="232" t="s">
        <v>197</v>
      </c>
      <c r="D159" s="232" t="s">
        <v>127</v>
      </c>
      <c r="E159" s="233" t="s">
        <v>198</v>
      </c>
      <c r="F159" s="234" t="s">
        <v>199</v>
      </c>
      <c r="G159" s="235" t="s">
        <v>130</v>
      </c>
      <c r="H159" s="236">
        <v>408.19999999999999</v>
      </c>
      <c r="I159" s="237"/>
      <c r="J159" s="238">
        <f>ROUND(I159*H159,2)</f>
        <v>0</v>
      </c>
      <c r="K159" s="239"/>
      <c r="L159" s="43"/>
      <c r="M159" s="240" t="s">
        <v>1</v>
      </c>
      <c r="N159" s="241" t="s">
        <v>38</v>
      </c>
      <c r="O159" s="90"/>
      <c r="P159" s="242">
        <f>O159*H159</f>
        <v>0</v>
      </c>
      <c r="Q159" s="242">
        <v>0.18462999999999999</v>
      </c>
      <c r="R159" s="242">
        <f>Q159*H159</f>
        <v>75.365966</v>
      </c>
      <c r="S159" s="242">
        <v>0</v>
      </c>
      <c r="T159" s="24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4" t="s">
        <v>131</v>
      </c>
      <c r="AT159" s="244" t="s">
        <v>127</v>
      </c>
      <c r="AU159" s="244" t="s">
        <v>82</v>
      </c>
      <c r="AY159" s="16" t="s">
        <v>125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6" t="s">
        <v>78</v>
      </c>
      <c r="BK159" s="245">
        <f>ROUND(I159*H159,2)</f>
        <v>0</v>
      </c>
      <c r="BL159" s="16" t="s">
        <v>131</v>
      </c>
      <c r="BM159" s="244" t="s">
        <v>200</v>
      </c>
    </row>
    <row r="160" s="2" customFormat="1" ht="36" customHeight="1">
      <c r="A160" s="37"/>
      <c r="B160" s="38"/>
      <c r="C160" s="232" t="s">
        <v>201</v>
      </c>
      <c r="D160" s="232" t="s">
        <v>127</v>
      </c>
      <c r="E160" s="233" t="s">
        <v>202</v>
      </c>
      <c r="F160" s="234" t="s">
        <v>203</v>
      </c>
      <c r="G160" s="235" t="s">
        <v>130</v>
      </c>
      <c r="H160" s="236">
        <v>501.89999999999998</v>
      </c>
      <c r="I160" s="237"/>
      <c r="J160" s="238">
        <f>ROUND(I160*H160,2)</f>
        <v>0</v>
      </c>
      <c r="K160" s="239"/>
      <c r="L160" s="43"/>
      <c r="M160" s="240" t="s">
        <v>1</v>
      </c>
      <c r="N160" s="241" t="s">
        <v>38</v>
      </c>
      <c r="O160" s="90"/>
      <c r="P160" s="242">
        <f>O160*H160</f>
        <v>0</v>
      </c>
      <c r="Q160" s="242">
        <v>0.37724000000000002</v>
      </c>
      <c r="R160" s="242">
        <f>Q160*H160</f>
        <v>189.33675600000001</v>
      </c>
      <c r="S160" s="242">
        <v>0</v>
      </c>
      <c r="T160" s="24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4" t="s">
        <v>131</v>
      </c>
      <c r="AT160" s="244" t="s">
        <v>127</v>
      </c>
      <c r="AU160" s="244" t="s">
        <v>82</v>
      </c>
      <c r="AY160" s="16" t="s">
        <v>125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16" t="s">
        <v>78</v>
      </c>
      <c r="BK160" s="245">
        <f>ROUND(I160*H160,2)</f>
        <v>0</v>
      </c>
      <c r="BL160" s="16" t="s">
        <v>131</v>
      </c>
      <c r="BM160" s="244" t="s">
        <v>204</v>
      </c>
    </row>
    <row r="161" s="13" customFormat="1">
      <c r="A161" s="13"/>
      <c r="B161" s="246"/>
      <c r="C161" s="247"/>
      <c r="D161" s="248" t="s">
        <v>141</v>
      </c>
      <c r="E161" s="249" t="s">
        <v>1</v>
      </c>
      <c r="F161" s="250" t="s">
        <v>205</v>
      </c>
      <c r="G161" s="247"/>
      <c r="H161" s="251">
        <v>408.19999999999999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7" t="s">
        <v>141</v>
      </c>
      <c r="AU161" s="257" t="s">
        <v>82</v>
      </c>
      <c r="AV161" s="13" t="s">
        <v>82</v>
      </c>
      <c r="AW161" s="13" t="s">
        <v>30</v>
      </c>
      <c r="AX161" s="13" t="s">
        <v>73</v>
      </c>
      <c r="AY161" s="257" t="s">
        <v>125</v>
      </c>
    </row>
    <row r="162" s="13" customFormat="1">
      <c r="A162" s="13"/>
      <c r="B162" s="246"/>
      <c r="C162" s="247"/>
      <c r="D162" s="248" t="s">
        <v>141</v>
      </c>
      <c r="E162" s="249" t="s">
        <v>1</v>
      </c>
      <c r="F162" s="250" t="s">
        <v>183</v>
      </c>
      <c r="G162" s="247"/>
      <c r="H162" s="251">
        <v>93.700000000000003</v>
      </c>
      <c r="I162" s="252"/>
      <c r="J162" s="247"/>
      <c r="K162" s="247"/>
      <c r="L162" s="253"/>
      <c r="M162" s="254"/>
      <c r="N162" s="255"/>
      <c r="O162" s="255"/>
      <c r="P162" s="255"/>
      <c r="Q162" s="255"/>
      <c r="R162" s="255"/>
      <c r="S162" s="255"/>
      <c r="T162" s="25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7" t="s">
        <v>141</v>
      </c>
      <c r="AU162" s="257" t="s">
        <v>82</v>
      </c>
      <c r="AV162" s="13" t="s">
        <v>82</v>
      </c>
      <c r="AW162" s="13" t="s">
        <v>30</v>
      </c>
      <c r="AX162" s="13" t="s">
        <v>73</v>
      </c>
      <c r="AY162" s="257" t="s">
        <v>125</v>
      </c>
    </row>
    <row r="163" s="14" customFormat="1">
      <c r="A163" s="14"/>
      <c r="B163" s="258"/>
      <c r="C163" s="259"/>
      <c r="D163" s="248" t="s">
        <v>141</v>
      </c>
      <c r="E163" s="260" t="s">
        <v>1</v>
      </c>
      <c r="F163" s="261" t="s">
        <v>152</v>
      </c>
      <c r="G163" s="259"/>
      <c r="H163" s="262">
        <v>501.89999999999998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8" t="s">
        <v>141</v>
      </c>
      <c r="AU163" s="268" t="s">
        <v>82</v>
      </c>
      <c r="AV163" s="14" t="s">
        <v>131</v>
      </c>
      <c r="AW163" s="14" t="s">
        <v>30</v>
      </c>
      <c r="AX163" s="14" t="s">
        <v>78</v>
      </c>
      <c r="AY163" s="268" t="s">
        <v>125</v>
      </c>
    </row>
    <row r="164" s="2" customFormat="1" ht="24" customHeight="1">
      <c r="A164" s="37"/>
      <c r="B164" s="38"/>
      <c r="C164" s="232" t="s">
        <v>206</v>
      </c>
      <c r="D164" s="232" t="s">
        <v>127</v>
      </c>
      <c r="E164" s="233" t="s">
        <v>207</v>
      </c>
      <c r="F164" s="234" t="s">
        <v>208</v>
      </c>
      <c r="G164" s="235" t="s">
        <v>130</v>
      </c>
      <c r="H164" s="236">
        <v>408.19999999999999</v>
      </c>
      <c r="I164" s="237"/>
      <c r="J164" s="238">
        <f>ROUND(I164*H164,2)</f>
        <v>0</v>
      </c>
      <c r="K164" s="239"/>
      <c r="L164" s="43"/>
      <c r="M164" s="240" t="s">
        <v>1</v>
      </c>
      <c r="N164" s="241" t="s">
        <v>38</v>
      </c>
      <c r="O164" s="90"/>
      <c r="P164" s="242">
        <f>O164*H164</f>
        <v>0</v>
      </c>
      <c r="Q164" s="242">
        <v>0.0056100000000000004</v>
      </c>
      <c r="R164" s="242">
        <f>Q164*H164</f>
        <v>2.2900020000000003</v>
      </c>
      <c r="S164" s="242">
        <v>0</v>
      </c>
      <c r="T164" s="24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4" t="s">
        <v>131</v>
      </c>
      <c r="AT164" s="244" t="s">
        <v>127</v>
      </c>
      <c r="AU164" s="244" t="s">
        <v>82</v>
      </c>
      <c r="AY164" s="16" t="s">
        <v>125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16" t="s">
        <v>78</v>
      </c>
      <c r="BK164" s="245">
        <f>ROUND(I164*H164,2)</f>
        <v>0</v>
      </c>
      <c r="BL164" s="16" t="s">
        <v>131</v>
      </c>
      <c r="BM164" s="244" t="s">
        <v>209</v>
      </c>
    </row>
    <row r="165" s="2" customFormat="1" ht="24" customHeight="1">
      <c r="A165" s="37"/>
      <c r="B165" s="38"/>
      <c r="C165" s="232" t="s">
        <v>210</v>
      </c>
      <c r="D165" s="232" t="s">
        <v>127</v>
      </c>
      <c r="E165" s="233" t="s">
        <v>211</v>
      </c>
      <c r="F165" s="234" t="s">
        <v>212</v>
      </c>
      <c r="G165" s="235" t="s">
        <v>130</v>
      </c>
      <c r="H165" s="236">
        <v>408.19999999999999</v>
      </c>
      <c r="I165" s="237"/>
      <c r="J165" s="238">
        <f>ROUND(I165*H165,2)</f>
        <v>0</v>
      </c>
      <c r="K165" s="239"/>
      <c r="L165" s="43"/>
      <c r="M165" s="240" t="s">
        <v>1</v>
      </c>
      <c r="N165" s="241" t="s">
        <v>38</v>
      </c>
      <c r="O165" s="90"/>
      <c r="P165" s="242">
        <f>O165*H165</f>
        <v>0</v>
      </c>
      <c r="Q165" s="242">
        <v>0.00021000000000000001</v>
      </c>
      <c r="R165" s="242">
        <f>Q165*H165</f>
        <v>0.085722000000000007</v>
      </c>
      <c r="S165" s="242">
        <v>0</v>
      </c>
      <c r="T165" s="24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4" t="s">
        <v>131</v>
      </c>
      <c r="AT165" s="244" t="s">
        <v>127</v>
      </c>
      <c r="AU165" s="244" t="s">
        <v>82</v>
      </c>
      <c r="AY165" s="16" t="s">
        <v>125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6" t="s">
        <v>78</v>
      </c>
      <c r="BK165" s="245">
        <f>ROUND(I165*H165,2)</f>
        <v>0</v>
      </c>
      <c r="BL165" s="16" t="s">
        <v>131</v>
      </c>
      <c r="BM165" s="244" t="s">
        <v>213</v>
      </c>
    </row>
    <row r="166" s="2" customFormat="1" ht="24" customHeight="1">
      <c r="A166" s="37"/>
      <c r="B166" s="38"/>
      <c r="C166" s="232" t="s">
        <v>214</v>
      </c>
      <c r="D166" s="232" t="s">
        <v>127</v>
      </c>
      <c r="E166" s="233" t="s">
        <v>215</v>
      </c>
      <c r="F166" s="234" t="s">
        <v>216</v>
      </c>
      <c r="G166" s="235" t="s">
        <v>130</v>
      </c>
      <c r="H166" s="236">
        <v>593.20000000000005</v>
      </c>
      <c r="I166" s="237"/>
      <c r="J166" s="238">
        <f>ROUND(I166*H166,2)</f>
        <v>0</v>
      </c>
      <c r="K166" s="239"/>
      <c r="L166" s="43"/>
      <c r="M166" s="240" t="s">
        <v>1</v>
      </c>
      <c r="N166" s="241" t="s">
        <v>38</v>
      </c>
      <c r="O166" s="90"/>
      <c r="P166" s="242">
        <f>O166*H166</f>
        <v>0</v>
      </c>
      <c r="Q166" s="242">
        <v>0.00080999999999999996</v>
      </c>
      <c r="R166" s="242">
        <f>Q166*H166</f>
        <v>0.48049200000000003</v>
      </c>
      <c r="S166" s="242">
        <v>0</v>
      </c>
      <c r="T166" s="24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4" t="s">
        <v>131</v>
      </c>
      <c r="AT166" s="244" t="s">
        <v>127</v>
      </c>
      <c r="AU166" s="244" t="s">
        <v>82</v>
      </c>
      <c r="AY166" s="16" t="s">
        <v>125</v>
      </c>
      <c r="BE166" s="245">
        <f>IF(N166="základní",J166,0)</f>
        <v>0</v>
      </c>
      <c r="BF166" s="245">
        <f>IF(N166="snížená",J166,0)</f>
        <v>0</v>
      </c>
      <c r="BG166" s="245">
        <f>IF(N166="zákl. přenesená",J166,0)</f>
        <v>0</v>
      </c>
      <c r="BH166" s="245">
        <f>IF(N166="sníž. přenesená",J166,0)</f>
        <v>0</v>
      </c>
      <c r="BI166" s="245">
        <f>IF(N166="nulová",J166,0)</f>
        <v>0</v>
      </c>
      <c r="BJ166" s="16" t="s">
        <v>78</v>
      </c>
      <c r="BK166" s="245">
        <f>ROUND(I166*H166,2)</f>
        <v>0</v>
      </c>
      <c r="BL166" s="16" t="s">
        <v>131</v>
      </c>
      <c r="BM166" s="244" t="s">
        <v>217</v>
      </c>
    </row>
    <row r="167" s="13" customFormat="1">
      <c r="A167" s="13"/>
      <c r="B167" s="246"/>
      <c r="C167" s="247"/>
      <c r="D167" s="248" t="s">
        <v>141</v>
      </c>
      <c r="E167" s="249" t="s">
        <v>1</v>
      </c>
      <c r="F167" s="250" t="s">
        <v>218</v>
      </c>
      <c r="G167" s="247"/>
      <c r="H167" s="251">
        <v>408.19999999999999</v>
      </c>
      <c r="I167" s="252"/>
      <c r="J167" s="247"/>
      <c r="K167" s="247"/>
      <c r="L167" s="253"/>
      <c r="M167" s="254"/>
      <c r="N167" s="255"/>
      <c r="O167" s="255"/>
      <c r="P167" s="255"/>
      <c r="Q167" s="255"/>
      <c r="R167" s="255"/>
      <c r="S167" s="255"/>
      <c r="T167" s="25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7" t="s">
        <v>141</v>
      </c>
      <c r="AU167" s="257" t="s">
        <v>82</v>
      </c>
      <c r="AV167" s="13" t="s">
        <v>82</v>
      </c>
      <c r="AW167" s="13" t="s">
        <v>30</v>
      </c>
      <c r="AX167" s="13" t="s">
        <v>73</v>
      </c>
      <c r="AY167" s="257" t="s">
        <v>125</v>
      </c>
    </row>
    <row r="168" s="13" customFormat="1">
      <c r="A168" s="13"/>
      <c r="B168" s="246"/>
      <c r="C168" s="247"/>
      <c r="D168" s="248" t="s">
        <v>141</v>
      </c>
      <c r="E168" s="249" t="s">
        <v>1</v>
      </c>
      <c r="F168" s="250" t="s">
        <v>219</v>
      </c>
      <c r="G168" s="247"/>
      <c r="H168" s="251">
        <v>185</v>
      </c>
      <c r="I168" s="252"/>
      <c r="J168" s="247"/>
      <c r="K168" s="247"/>
      <c r="L168" s="253"/>
      <c r="M168" s="254"/>
      <c r="N168" s="255"/>
      <c r="O168" s="255"/>
      <c r="P168" s="255"/>
      <c r="Q168" s="255"/>
      <c r="R168" s="255"/>
      <c r="S168" s="255"/>
      <c r="T168" s="25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7" t="s">
        <v>141</v>
      </c>
      <c r="AU168" s="257" t="s">
        <v>82</v>
      </c>
      <c r="AV168" s="13" t="s">
        <v>82</v>
      </c>
      <c r="AW168" s="13" t="s">
        <v>30</v>
      </c>
      <c r="AX168" s="13" t="s">
        <v>73</v>
      </c>
      <c r="AY168" s="257" t="s">
        <v>125</v>
      </c>
    </row>
    <row r="169" s="14" customFormat="1">
      <c r="A169" s="14"/>
      <c r="B169" s="258"/>
      <c r="C169" s="259"/>
      <c r="D169" s="248" t="s">
        <v>141</v>
      </c>
      <c r="E169" s="260" t="s">
        <v>1</v>
      </c>
      <c r="F169" s="261" t="s">
        <v>152</v>
      </c>
      <c r="G169" s="259"/>
      <c r="H169" s="262">
        <v>593.20000000000005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8" t="s">
        <v>141</v>
      </c>
      <c r="AU169" s="268" t="s">
        <v>82</v>
      </c>
      <c r="AV169" s="14" t="s">
        <v>131</v>
      </c>
      <c r="AW169" s="14" t="s">
        <v>30</v>
      </c>
      <c r="AX169" s="14" t="s">
        <v>78</v>
      </c>
      <c r="AY169" s="268" t="s">
        <v>125</v>
      </c>
    </row>
    <row r="170" s="2" customFormat="1" ht="36" customHeight="1">
      <c r="A170" s="37"/>
      <c r="B170" s="38"/>
      <c r="C170" s="232" t="s">
        <v>220</v>
      </c>
      <c r="D170" s="232" t="s">
        <v>127</v>
      </c>
      <c r="E170" s="233" t="s">
        <v>221</v>
      </c>
      <c r="F170" s="234" t="s">
        <v>222</v>
      </c>
      <c r="G170" s="235" t="s">
        <v>130</v>
      </c>
      <c r="H170" s="236">
        <v>593.20000000000005</v>
      </c>
      <c r="I170" s="237"/>
      <c r="J170" s="238">
        <f>ROUND(I170*H170,2)</f>
        <v>0</v>
      </c>
      <c r="K170" s="239"/>
      <c r="L170" s="43"/>
      <c r="M170" s="240" t="s">
        <v>1</v>
      </c>
      <c r="N170" s="241" t="s">
        <v>38</v>
      </c>
      <c r="O170" s="90"/>
      <c r="P170" s="242">
        <f>O170*H170</f>
        <v>0</v>
      </c>
      <c r="Q170" s="242">
        <v>0.12966</v>
      </c>
      <c r="R170" s="242">
        <f>Q170*H170</f>
        <v>76.91431200000001</v>
      </c>
      <c r="S170" s="242">
        <v>0</v>
      </c>
      <c r="T170" s="24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4" t="s">
        <v>131</v>
      </c>
      <c r="AT170" s="244" t="s">
        <v>127</v>
      </c>
      <c r="AU170" s="244" t="s">
        <v>82</v>
      </c>
      <c r="AY170" s="16" t="s">
        <v>125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16" t="s">
        <v>78</v>
      </c>
      <c r="BK170" s="245">
        <f>ROUND(I170*H170,2)</f>
        <v>0</v>
      </c>
      <c r="BL170" s="16" t="s">
        <v>131</v>
      </c>
      <c r="BM170" s="244" t="s">
        <v>223</v>
      </c>
    </row>
    <row r="171" s="13" customFormat="1">
      <c r="A171" s="13"/>
      <c r="B171" s="246"/>
      <c r="C171" s="247"/>
      <c r="D171" s="248" t="s">
        <v>141</v>
      </c>
      <c r="E171" s="249" t="s">
        <v>1</v>
      </c>
      <c r="F171" s="250" t="s">
        <v>224</v>
      </c>
      <c r="G171" s="247"/>
      <c r="H171" s="251">
        <v>185</v>
      </c>
      <c r="I171" s="252"/>
      <c r="J171" s="247"/>
      <c r="K171" s="247"/>
      <c r="L171" s="253"/>
      <c r="M171" s="254"/>
      <c r="N171" s="255"/>
      <c r="O171" s="255"/>
      <c r="P171" s="255"/>
      <c r="Q171" s="255"/>
      <c r="R171" s="255"/>
      <c r="S171" s="255"/>
      <c r="T171" s="25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7" t="s">
        <v>141</v>
      </c>
      <c r="AU171" s="257" t="s">
        <v>82</v>
      </c>
      <c r="AV171" s="13" t="s">
        <v>82</v>
      </c>
      <c r="AW171" s="13" t="s">
        <v>30</v>
      </c>
      <c r="AX171" s="13" t="s">
        <v>73</v>
      </c>
      <c r="AY171" s="257" t="s">
        <v>125</v>
      </c>
    </row>
    <row r="172" s="13" customFormat="1">
      <c r="A172" s="13"/>
      <c r="B172" s="246"/>
      <c r="C172" s="247"/>
      <c r="D172" s="248" t="s">
        <v>141</v>
      </c>
      <c r="E172" s="249" t="s">
        <v>1</v>
      </c>
      <c r="F172" s="250" t="s">
        <v>218</v>
      </c>
      <c r="G172" s="247"/>
      <c r="H172" s="251">
        <v>408.19999999999999</v>
      </c>
      <c r="I172" s="252"/>
      <c r="J172" s="247"/>
      <c r="K172" s="247"/>
      <c r="L172" s="253"/>
      <c r="M172" s="254"/>
      <c r="N172" s="255"/>
      <c r="O172" s="255"/>
      <c r="P172" s="255"/>
      <c r="Q172" s="255"/>
      <c r="R172" s="255"/>
      <c r="S172" s="255"/>
      <c r="T172" s="25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7" t="s">
        <v>141</v>
      </c>
      <c r="AU172" s="257" t="s">
        <v>82</v>
      </c>
      <c r="AV172" s="13" t="s">
        <v>82</v>
      </c>
      <c r="AW172" s="13" t="s">
        <v>30</v>
      </c>
      <c r="AX172" s="13" t="s">
        <v>73</v>
      </c>
      <c r="AY172" s="257" t="s">
        <v>125</v>
      </c>
    </row>
    <row r="173" s="14" customFormat="1">
      <c r="A173" s="14"/>
      <c r="B173" s="258"/>
      <c r="C173" s="259"/>
      <c r="D173" s="248" t="s">
        <v>141</v>
      </c>
      <c r="E173" s="260" t="s">
        <v>1</v>
      </c>
      <c r="F173" s="261" t="s">
        <v>152</v>
      </c>
      <c r="G173" s="259"/>
      <c r="H173" s="262">
        <v>593.20000000000005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8" t="s">
        <v>141</v>
      </c>
      <c r="AU173" s="268" t="s">
        <v>82</v>
      </c>
      <c r="AV173" s="14" t="s">
        <v>131</v>
      </c>
      <c r="AW173" s="14" t="s">
        <v>30</v>
      </c>
      <c r="AX173" s="14" t="s">
        <v>78</v>
      </c>
      <c r="AY173" s="268" t="s">
        <v>125</v>
      </c>
    </row>
    <row r="174" s="2" customFormat="1" ht="16.5" customHeight="1">
      <c r="A174" s="37"/>
      <c r="B174" s="38"/>
      <c r="C174" s="269" t="s">
        <v>225</v>
      </c>
      <c r="D174" s="269" t="s">
        <v>168</v>
      </c>
      <c r="E174" s="270" t="s">
        <v>226</v>
      </c>
      <c r="F174" s="271" t="s">
        <v>227</v>
      </c>
      <c r="G174" s="272" t="s">
        <v>130</v>
      </c>
      <c r="H174" s="273">
        <v>55.104999999999997</v>
      </c>
      <c r="I174" s="274"/>
      <c r="J174" s="275">
        <f>ROUND(I174*H174,2)</f>
        <v>0</v>
      </c>
      <c r="K174" s="276"/>
      <c r="L174" s="277"/>
      <c r="M174" s="278" t="s">
        <v>1</v>
      </c>
      <c r="N174" s="279" t="s">
        <v>38</v>
      </c>
      <c r="O174" s="90"/>
      <c r="P174" s="242">
        <f>O174*H174</f>
        <v>0</v>
      </c>
      <c r="Q174" s="242">
        <v>0.17599999999999999</v>
      </c>
      <c r="R174" s="242">
        <f>Q174*H174</f>
        <v>9.6984799999999982</v>
      </c>
      <c r="S174" s="242">
        <v>0</v>
      </c>
      <c r="T174" s="24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4" t="s">
        <v>167</v>
      </c>
      <c r="AT174" s="244" t="s">
        <v>168</v>
      </c>
      <c r="AU174" s="244" t="s">
        <v>82</v>
      </c>
      <c r="AY174" s="16" t="s">
        <v>125</v>
      </c>
      <c r="BE174" s="245">
        <f>IF(N174="základní",J174,0)</f>
        <v>0</v>
      </c>
      <c r="BF174" s="245">
        <f>IF(N174="snížená",J174,0)</f>
        <v>0</v>
      </c>
      <c r="BG174" s="245">
        <f>IF(N174="zákl. přenesená",J174,0)</f>
        <v>0</v>
      </c>
      <c r="BH174" s="245">
        <f>IF(N174="sníž. přenesená",J174,0)</f>
        <v>0</v>
      </c>
      <c r="BI174" s="245">
        <f>IF(N174="nulová",J174,0)</f>
        <v>0</v>
      </c>
      <c r="BJ174" s="16" t="s">
        <v>78</v>
      </c>
      <c r="BK174" s="245">
        <f>ROUND(I174*H174,2)</f>
        <v>0</v>
      </c>
      <c r="BL174" s="16" t="s">
        <v>131</v>
      </c>
      <c r="BM174" s="244" t="s">
        <v>228</v>
      </c>
    </row>
    <row r="175" s="13" customFormat="1">
      <c r="A175" s="13"/>
      <c r="B175" s="246"/>
      <c r="C175" s="247"/>
      <c r="D175" s="248" t="s">
        <v>141</v>
      </c>
      <c r="E175" s="247"/>
      <c r="F175" s="250" t="s">
        <v>229</v>
      </c>
      <c r="G175" s="247"/>
      <c r="H175" s="251">
        <v>55.104999999999997</v>
      </c>
      <c r="I175" s="252"/>
      <c r="J175" s="247"/>
      <c r="K175" s="247"/>
      <c r="L175" s="253"/>
      <c r="M175" s="254"/>
      <c r="N175" s="255"/>
      <c r="O175" s="255"/>
      <c r="P175" s="255"/>
      <c r="Q175" s="255"/>
      <c r="R175" s="255"/>
      <c r="S175" s="255"/>
      <c r="T175" s="25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7" t="s">
        <v>141</v>
      </c>
      <c r="AU175" s="257" t="s">
        <v>82</v>
      </c>
      <c r="AV175" s="13" t="s">
        <v>82</v>
      </c>
      <c r="AW175" s="13" t="s">
        <v>4</v>
      </c>
      <c r="AX175" s="13" t="s">
        <v>78</v>
      </c>
      <c r="AY175" s="257" t="s">
        <v>125</v>
      </c>
    </row>
    <row r="176" s="2" customFormat="1" ht="16.5" customHeight="1">
      <c r="A176" s="37"/>
      <c r="B176" s="38"/>
      <c r="C176" s="269" t="s">
        <v>230</v>
      </c>
      <c r="D176" s="269" t="s">
        <v>168</v>
      </c>
      <c r="E176" s="270" t="s">
        <v>231</v>
      </c>
      <c r="F176" s="271" t="s">
        <v>232</v>
      </c>
      <c r="G176" s="272" t="s">
        <v>130</v>
      </c>
      <c r="H176" s="273">
        <v>41.405999999999999</v>
      </c>
      <c r="I176" s="274"/>
      <c r="J176" s="275">
        <f>ROUND(I176*H176,2)</f>
        <v>0</v>
      </c>
      <c r="K176" s="276"/>
      <c r="L176" s="277"/>
      <c r="M176" s="278" t="s">
        <v>1</v>
      </c>
      <c r="N176" s="279" t="s">
        <v>38</v>
      </c>
      <c r="O176" s="90"/>
      <c r="P176" s="242">
        <f>O176*H176</f>
        <v>0</v>
      </c>
      <c r="Q176" s="242">
        <v>0.17599999999999999</v>
      </c>
      <c r="R176" s="242">
        <f>Q176*H176</f>
        <v>7.2874559999999997</v>
      </c>
      <c r="S176" s="242">
        <v>0</v>
      </c>
      <c r="T176" s="24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4" t="s">
        <v>167</v>
      </c>
      <c r="AT176" s="244" t="s">
        <v>168</v>
      </c>
      <c r="AU176" s="244" t="s">
        <v>82</v>
      </c>
      <c r="AY176" s="16" t="s">
        <v>125</v>
      </c>
      <c r="BE176" s="245">
        <f>IF(N176="základní",J176,0)</f>
        <v>0</v>
      </c>
      <c r="BF176" s="245">
        <f>IF(N176="snížená",J176,0)</f>
        <v>0</v>
      </c>
      <c r="BG176" s="245">
        <f>IF(N176="zákl. přenesená",J176,0)</f>
        <v>0</v>
      </c>
      <c r="BH176" s="245">
        <f>IF(N176="sníž. přenesená",J176,0)</f>
        <v>0</v>
      </c>
      <c r="BI176" s="245">
        <f>IF(N176="nulová",J176,0)</f>
        <v>0</v>
      </c>
      <c r="BJ176" s="16" t="s">
        <v>78</v>
      </c>
      <c r="BK176" s="245">
        <f>ROUND(I176*H176,2)</f>
        <v>0</v>
      </c>
      <c r="BL176" s="16" t="s">
        <v>131</v>
      </c>
      <c r="BM176" s="244" t="s">
        <v>233</v>
      </c>
    </row>
    <row r="177" s="13" customFormat="1">
      <c r="A177" s="13"/>
      <c r="B177" s="246"/>
      <c r="C177" s="247"/>
      <c r="D177" s="248" t="s">
        <v>141</v>
      </c>
      <c r="E177" s="247"/>
      <c r="F177" s="250" t="s">
        <v>234</v>
      </c>
      <c r="G177" s="247"/>
      <c r="H177" s="251">
        <v>41.405999999999999</v>
      </c>
      <c r="I177" s="252"/>
      <c r="J177" s="247"/>
      <c r="K177" s="247"/>
      <c r="L177" s="253"/>
      <c r="M177" s="254"/>
      <c r="N177" s="255"/>
      <c r="O177" s="255"/>
      <c r="P177" s="255"/>
      <c r="Q177" s="255"/>
      <c r="R177" s="255"/>
      <c r="S177" s="255"/>
      <c r="T177" s="25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7" t="s">
        <v>141</v>
      </c>
      <c r="AU177" s="257" t="s">
        <v>82</v>
      </c>
      <c r="AV177" s="13" t="s">
        <v>82</v>
      </c>
      <c r="AW177" s="13" t="s">
        <v>4</v>
      </c>
      <c r="AX177" s="13" t="s">
        <v>78</v>
      </c>
      <c r="AY177" s="257" t="s">
        <v>125</v>
      </c>
    </row>
    <row r="178" s="2" customFormat="1" ht="72" customHeight="1">
      <c r="A178" s="37"/>
      <c r="B178" s="38"/>
      <c r="C178" s="232" t="s">
        <v>235</v>
      </c>
      <c r="D178" s="232" t="s">
        <v>127</v>
      </c>
      <c r="E178" s="233" t="s">
        <v>236</v>
      </c>
      <c r="F178" s="234" t="s">
        <v>237</v>
      </c>
      <c r="G178" s="235" t="s">
        <v>130</v>
      </c>
      <c r="H178" s="236">
        <v>93.700000000000003</v>
      </c>
      <c r="I178" s="237"/>
      <c r="J178" s="238">
        <f>ROUND(I178*H178,2)</f>
        <v>0</v>
      </c>
      <c r="K178" s="239"/>
      <c r="L178" s="43"/>
      <c r="M178" s="240" t="s">
        <v>1</v>
      </c>
      <c r="N178" s="241" t="s">
        <v>38</v>
      </c>
      <c r="O178" s="90"/>
      <c r="P178" s="242">
        <f>O178*H178</f>
        <v>0</v>
      </c>
      <c r="Q178" s="242">
        <v>0.085650000000000004</v>
      </c>
      <c r="R178" s="242">
        <f>Q178*H178</f>
        <v>8.025405000000001</v>
      </c>
      <c r="S178" s="242">
        <v>0</v>
      </c>
      <c r="T178" s="24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4" t="s">
        <v>131</v>
      </c>
      <c r="AT178" s="244" t="s">
        <v>127</v>
      </c>
      <c r="AU178" s="244" t="s">
        <v>82</v>
      </c>
      <c r="AY178" s="16" t="s">
        <v>125</v>
      </c>
      <c r="BE178" s="245">
        <f>IF(N178="základní",J178,0)</f>
        <v>0</v>
      </c>
      <c r="BF178" s="245">
        <f>IF(N178="snížená",J178,0)</f>
        <v>0</v>
      </c>
      <c r="BG178" s="245">
        <f>IF(N178="zákl. přenesená",J178,0)</f>
        <v>0</v>
      </c>
      <c r="BH178" s="245">
        <f>IF(N178="sníž. přenesená",J178,0)</f>
        <v>0</v>
      </c>
      <c r="BI178" s="245">
        <f>IF(N178="nulová",J178,0)</f>
        <v>0</v>
      </c>
      <c r="BJ178" s="16" t="s">
        <v>78</v>
      </c>
      <c r="BK178" s="245">
        <f>ROUND(I178*H178,2)</f>
        <v>0</v>
      </c>
      <c r="BL178" s="16" t="s">
        <v>131</v>
      </c>
      <c r="BM178" s="244" t="s">
        <v>238</v>
      </c>
    </row>
    <row r="179" s="2" customFormat="1" ht="24" customHeight="1">
      <c r="A179" s="37"/>
      <c r="B179" s="38"/>
      <c r="C179" s="232" t="s">
        <v>239</v>
      </c>
      <c r="D179" s="232" t="s">
        <v>127</v>
      </c>
      <c r="E179" s="233" t="s">
        <v>240</v>
      </c>
      <c r="F179" s="234" t="s">
        <v>241</v>
      </c>
      <c r="G179" s="235" t="s">
        <v>146</v>
      </c>
      <c r="H179" s="236">
        <v>3</v>
      </c>
      <c r="I179" s="237"/>
      <c r="J179" s="238">
        <f>ROUND(I179*H179,2)</f>
        <v>0</v>
      </c>
      <c r="K179" s="239"/>
      <c r="L179" s="43"/>
      <c r="M179" s="240" t="s">
        <v>1</v>
      </c>
      <c r="N179" s="241" t="s">
        <v>38</v>
      </c>
      <c r="O179" s="90"/>
      <c r="P179" s="242">
        <f>O179*H179</f>
        <v>0</v>
      </c>
      <c r="Q179" s="242">
        <v>0.0035999999999999999</v>
      </c>
      <c r="R179" s="242">
        <f>Q179*H179</f>
        <v>0.010800000000000001</v>
      </c>
      <c r="S179" s="242">
        <v>0</v>
      </c>
      <c r="T179" s="24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4" t="s">
        <v>131</v>
      </c>
      <c r="AT179" s="244" t="s">
        <v>127</v>
      </c>
      <c r="AU179" s="244" t="s">
        <v>82</v>
      </c>
      <c r="AY179" s="16" t="s">
        <v>125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6" t="s">
        <v>78</v>
      </c>
      <c r="BK179" s="245">
        <f>ROUND(I179*H179,2)</f>
        <v>0</v>
      </c>
      <c r="BL179" s="16" t="s">
        <v>131</v>
      </c>
      <c r="BM179" s="244" t="s">
        <v>242</v>
      </c>
    </row>
    <row r="180" s="12" customFormat="1" ht="22.8" customHeight="1">
      <c r="A180" s="12"/>
      <c r="B180" s="216"/>
      <c r="C180" s="217"/>
      <c r="D180" s="218" t="s">
        <v>72</v>
      </c>
      <c r="E180" s="230" t="s">
        <v>167</v>
      </c>
      <c r="F180" s="230" t="s">
        <v>243</v>
      </c>
      <c r="G180" s="217"/>
      <c r="H180" s="217"/>
      <c r="I180" s="220"/>
      <c r="J180" s="231">
        <f>BK180</f>
        <v>0</v>
      </c>
      <c r="K180" s="217"/>
      <c r="L180" s="222"/>
      <c r="M180" s="223"/>
      <c r="N180" s="224"/>
      <c r="O180" s="224"/>
      <c r="P180" s="225">
        <f>SUM(P181:P182)</f>
        <v>0</v>
      </c>
      <c r="Q180" s="224"/>
      <c r="R180" s="225">
        <f>SUM(R181:R182)</f>
        <v>0.36834</v>
      </c>
      <c r="S180" s="224"/>
      <c r="T180" s="226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7" t="s">
        <v>78</v>
      </c>
      <c r="AT180" s="228" t="s">
        <v>72</v>
      </c>
      <c r="AU180" s="228" t="s">
        <v>78</v>
      </c>
      <c r="AY180" s="227" t="s">
        <v>125</v>
      </c>
      <c r="BK180" s="229">
        <f>SUM(BK181:BK182)</f>
        <v>0</v>
      </c>
    </row>
    <row r="181" s="2" customFormat="1" ht="16.5" customHeight="1">
      <c r="A181" s="37"/>
      <c r="B181" s="38"/>
      <c r="C181" s="232" t="s">
        <v>244</v>
      </c>
      <c r="D181" s="232" t="s">
        <v>127</v>
      </c>
      <c r="E181" s="233" t="s">
        <v>245</v>
      </c>
      <c r="F181" s="234" t="s">
        <v>246</v>
      </c>
      <c r="G181" s="235" t="s">
        <v>247</v>
      </c>
      <c r="H181" s="236">
        <v>1</v>
      </c>
      <c r="I181" s="237"/>
      <c r="J181" s="238">
        <f>ROUND(I181*H181,2)</f>
        <v>0</v>
      </c>
      <c r="K181" s="239"/>
      <c r="L181" s="43"/>
      <c r="M181" s="240" t="s">
        <v>1</v>
      </c>
      <c r="N181" s="241" t="s">
        <v>38</v>
      </c>
      <c r="O181" s="90"/>
      <c r="P181" s="242">
        <f>O181*H181</f>
        <v>0</v>
      </c>
      <c r="Q181" s="242">
        <v>0.14494000000000001</v>
      </c>
      <c r="R181" s="242">
        <f>Q181*H181</f>
        <v>0.14494000000000001</v>
      </c>
      <c r="S181" s="242">
        <v>0</v>
      </c>
      <c r="T181" s="24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4" t="s">
        <v>131</v>
      </c>
      <c r="AT181" s="244" t="s">
        <v>127</v>
      </c>
      <c r="AU181" s="244" t="s">
        <v>82</v>
      </c>
      <c r="AY181" s="16" t="s">
        <v>125</v>
      </c>
      <c r="BE181" s="245">
        <f>IF(N181="základní",J181,0)</f>
        <v>0</v>
      </c>
      <c r="BF181" s="245">
        <f>IF(N181="snížená",J181,0)</f>
        <v>0</v>
      </c>
      <c r="BG181" s="245">
        <f>IF(N181="zákl. přenesená",J181,0)</f>
        <v>0</v>
      </c>
      <c r="BH181" s="245">
        <f>IF(N181="sníž. přenesená",J181,0)</f>
        <v>0</v>
      </c>
      <c r="BI181" s="245">
        <f>IF(N181="nulová",J181,0)</f>
        <v>0</v>
      </c>
      <c r="BJ181" s="16" t="s">
        <v>78</v>
      </c>
      <c r="BK181" s="245">
        <f>ROUND(I181*H181,2)</f>
        <v>0</v>
      </c>
      <c r="BL181" s="16" t="s">
        <v>131</v>
      </c>
      <c r="BM181" s="244" t="s">
        <v>248</v>
      </c>
    </row>
    <row r="182" s="2" customFormat="1" ht="24" customHeight="1">
      <c r="A182" s="37"/>
      <c r="B182" s="38"/>
      <c r="C182" s="232" t="s">
        <v>249</v>
      </c>
      <c r="D182" s="232" t="s">
        <v>127</v>
      </c>
      <c r="E182" s="233" t="s">
        <v>250</v>
      </c>
      <c r="F182" s="234" t="s">
        <v>251</v>
      </c>
      <c r="G182" s="235" t="s">
        <v>146</v>
      </c>
      <c r="H182" s="236">
        <v>20</v>
      </c>
      <c r="I182" s="237"/>
      <c r="J182" s="238">
        <f>ROUND(I182*H182,2)</f>
        <v>0</v>
      </c>
      <c r="K182" s="239"/>
      <c r="L182" s="43"/>
      <c r="M182" s="240" t="s">
        <v>1</v>
      </c>
      <c r="N182" s="241" t="s">
        <v>38</v>
      </c>
      <c r="O182" s="90"/>
      <c r="P182" s="242">
        <f>O182*H182</f>
        <v>0</v>
      </c>
      <c r="Q182" s="242">
        <v>0.011169999999999999</v>
      </c>
      <c r="R182" s="242">
        <f>Q182*H182</f>
        <v>0.22339999999999999</v>
      </c>
      <c r="S182" s="242">
        <v>0</v>
      </c>
      <c r="T182" s="24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4" t="s">
        <v>131</v>
      </c>
      <c r="AT182" s="244" t="s">
        <v>127</v>
      </c>
      <c r="AU182" s="244" t="s">
        <v>82</v>
      </c>
      <c r="AY182" s="16" t="s">
        <v>125</v>
      </c>
      <c r="BE182" s="245">
        <f>IF(N182="základní",J182,0)</f>
        <v>0</v>
      </c>
      <c r="BF182" s="245">
        <f>IF(N182="snížená",J182,0)</f>
        <v>0</v>
      </c>
      <c r="BG182" s="245">
        <f>IF(N182="zákl. přenesená",J182,0)</f>
        <v>0</v>
      </c>
      <c r="BH182" s="245">
        <f>IF(N182="sníž. přenesená",J182,0)</f>
        <v>0</v>
      </c>
      <c r="BI182" s="245">
        <f>IF(N182="nulová",J182,0)</f>
        <v>0</v>
      </c>
      <c r="BJ182" s="16" t="s">
        <v>78</v>
      </c>
      <c r="BK182" s="245">
        <f>ROUND(I182*H182,2)</f>
        <v>0</v>
      </c>
      <c r="BL182" s="16" t="s">
        <v>131</v>
      </c>
      <c r="BM182" s="244" t="s">
        <v>252</v>
      </c>
    </row>
    <row r="183" s="12" customFormat="1" ht="22.8" customHeight="1">
      <c r="A183" s="12"/>
      <c r="B183" s="216"/>
      <c r="C183" s="217"/>
      <c r="D183" s="218" t="s">
        <v>72</v>
      </c>
      <c r="E183" s="230" t="s">
        <v>174</v>
      </c>
      <c r="F183" s="230" t="s">
        <v>253</v>
      </c>
      <c r="G183" s="217"/>
      <c r="H183" s="217"/>
      <c r="I183" s="220"/>
      <c r="J183" s="231">
        <f>BK183</f>
        <v>0</v>
      </c>
      <c r="K183" s="217"/>
      <c r="L183" s="222"/>
      <c r="M183" s="223"/>
      <c r="N183" s="224"/>
      <c r="O183" s="224"/>
      <c r="P183" s="225">
        <f>SUM(P184:P194)</f>
        <v>0</v>
      </c>
      <c r="Q183" s="224"/>
      <c r="R183" s="225">
        <f>SUM(R184:R194)</f>
        <v>63.350570000000005</v>
      </c>
      <c r="S183" s="224"/>
      <c r="T183" s="226">
        <f>SUM(T184:T194)</f>
        <v>0.0037000000000000002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7" t="s">
        <v>78</v>
      </c>
      <c r="AT183" s="228" t="s">
        <v>72</v>
      </c>
      <c r="AU183" s="228" t="s">
        <v>78</v>
      </c>
      <c r="AY183" s="227" t="s">
        <v>125</v>
      </c>
      <c r="BK183" s="229">
        <f>SUM(BK184:BK194)</f>
        <v>0</v>
      </c>
    </row>
    <row r="184" s="2" customFormat="1" ht="48" customHeight="1">
      <c r="A184" s="37"/>
      <c r="B184" s="38"/>
      <c r="C184" s="232" t="s">
        <v>254</v>
      </c>
      <c r="D184" s="232" t="s">
        <v>127</v>
      </c>
      <c r="E184" s="233" t="s">
        <v>255</v>
      </c>
      <c r="F184" s="234" t="s">
        <v>256</v>
      </c>
      <c r="G184" s="235" t="s">
        <v>146</v>
      </c>
      <c r="H184" s="236">
        <v>129.09999999999999</v>
      </c>
      <c r="I184" s="237"/>
      <c r="J184" s="238">
        <f>ROUND(I184*H184,2)</f>
        <v>0</v>
      </c>
      <c r="K184" s="239"/>
      <c r="L184" s="43"/>
      <c r="M184" s="240" t="s">
        <v>1</v>
      </c>
      <c r="N184" s="241" t="s">
        <v>38</v>
      </c>
      <c r="O184" s="90"/>
      <c r="P184" s="242">
        <f>O184*H184</f>
        <v>0</v>
      </c>
      <c r="Q184" s="242">
        <v>0.15540000000000001</v>
      </c>
      <c r="R184" s="242">
        <f>Q184*H184</f>
        <v>20.062139999999999</v>
      </c>
      <c r="S184" s="242">
        <v>0</v>
      </c>
      <c r="T184" s="24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4" t="s">
        <v>131</v>
      </c>
      <c r="AT184" s="244" t="s">
        <v>127</v>
      </c>
      <c r="AU184" s="244" t="s">
        <v>82</v>
      </c>
      <c r="AY184" s="16" t="s">
        <v>125</v>
      </c>
      <c r="BE184" s="245">
        <f>IF(N184="základní",J184,0)</f>
        <v>0</v>
      </c>
      <c r="BF184" s="245">
        <f>IF(N184="snížená",J184,0)</f>
        <v>0</v>
      </c>
      <c r="BG184" s="245">
        <f>IF(N184="zákl. přenesená",J184,0)</f>
        <v>0</v>
      </c>
      <c r="BH184" s="245">
        <f>IF(N184="sníž. přenesená",J184,0)</f>
        <v>0</v>
      </c>
      <c r="BI184" s="245">
        <f>IF(N184="nulová",J184,0)</f>
        <v>0</v>
      </c>
      <c r="BJ184" s="16" t="s">
        <v>78</v>
      </c>
      <c r="BK184" s="245">
        <f>ROUND(I184*H184,2)</f>
        <v>0</v>
      </c>
      <c r="BL184" s="16" t="s">
        <v>131</v>
      </c>
      <c r="BM184" s="244" t="s">
        <v>257</v>
      </c>
    </row>
    <row r="185" s="2" customFormat="1" ht="16.5" customHeight="1">
      <c r="A185" s="37"/>
      <c r="B185" s="38"/>
      <c r="C185" s="269" t="s">
        <v>258</v>
      </c>
      <c r="D185" s="269" t="s">
        <v>168</v>
      </c>
      <c r="E185" s="270" t="s">
        <v>259</v>
      </c>
      <c r="F185" s="271" t="s">
        <v>260</v>
      </c>
      <c r="G185" s="272" t="s">
        <v>146</v>
      </c>
      <c r="H185" s="273">
        <v>129.09999999999999</v>
      </c>
      <c r="I185" s="274"/>
      <c r="J185" s="275">
        <f>ROUND(I185*H185,2)</f>
        <v>0</v>
      </c>
      <c r="K185" s="276"/>
      <c r="L185" s="277"/>
      <c r="M185" s="278" t="s">
        <v>1</v>
      </c>
      <c r="N185" s="279" t="s">
        <v>38</v>
      </c>
      <c r="O185" s="90"/>
      <c r="P185" s="242">
        <f>O185*H185</f>
        <v>0</v>
      </c>
      <c r="Q185" s="242">
        <v>0.048300000000000003</v>
      </c>
      <c r="R185" s="242">
        <f>Q185*H185</f>
        <v>6.2355299999999998</v>
      </c>
      <c r="S185" s="242">
        <v>0</v>
      </c>
      <c r="T185" s="24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4" t="s">
        <v>167</v>
      </c>
      <c r="AT185" s="244" t="s">
        <v>168</v>
      </c>
      <c r="AU185" s="244" t="s">
        <v>82</v>
      </c>
      <c r="AY185" s="16" t="s">
        <v>125</v>
      </c>
      <c r="BE185" s="245">
        <f>IF(N185="základní",J185,0)</f>
        <v>0</v>
      </c>
      <c r="BF185" s="245">
        <f>IF(N185="snížená",J185,0)</f>
        <v>0</v>
      </c>
      <c r="BG185" s="245">
        <f>IF(N185="zákl. přenesená",J185,0)</f>
        <v>0</v>
      </c>
      <c r="BH185" s="245">
        <f>IF(N185="sníž. přenesená",J185,0)</f>
        <v>0</v>
      </c>
      <c r="BI185" s="245">
        <f>IF(N185="nulová",J185,0)</f>
        <v>0</v>
      </c>
      <c r="BJ185" s="16" t="s">
        <v>78</v>
      </c>
      <c r="BK185" s="245">
        <f>ROUND(I185*H185,2)</f>
        <v>0</v>
      </c>
      <c r="BL185" s="16" t="s">
        <v>131</v>
      </c>
      <c r="BM185" s="244" t="s">
        <v>261</v>
      </c>
    </row>
    <row r="186" s="2" customFormat="1" ht="48" customHeight="1">
      <c r="A186" s="37"/>
      <c r="B186" s="38"/>
      <c r="C186" s="232" t="s">
        <v>262</v>
      </c>
      <c r="D186" s="232" t="s">
        <v>127</v>
      </c>
      <c r="E186" s="233" t="s">
        <v>263</v>
      </c>
      <c r="F186" s="234" t="s">
        <v>264</v>
      </c>
      <c r="G186" s="235" t="s">
        <v>146</v>
      </c>
      <c r="H186" s="236">
        <v>78.599999999999994</v>
      </c>
      <c r="I186" s="237"/>
      <c r="J186" s="238">
        <f>ROUND(I186*H186,2)</f>
        <v>0</v>
      </c>
      <c r="K186" s="239"/>
      <c r="L186" s="43"/>
      <c r="M186" s="240" t="s">
        <v>1</v>
      </c>
      <c r="N186" s="241" t="s">
        <v>38</v>
      </c>
      <c r="O186" s="90"/>
      <c r="P186" s="242">
        <f>O186*H186</f>
        <v>0</v>
      </c>
      <c r="Q186" s="242">
        <v>0.1295</v>
      </c>
      <c r="R186" s="242">
        <f>Q186*H186</f>
        <v>10.178699999999999</v>
      </c>
      <c r="S186" s="242">
        <v>0</v>
      </c>
      <c r="T186" s="24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4" t="s">
        <v>131</v>
      </c>
      <c r="AT186" s="244" t="s">
        <v>127</v>
      </c>
      <c r="AU186" s="244" t="s">
        <v>82</v>
      </c>
      <c r="AY186" s="16" t="s">
        <v>125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16" t="s">
        <v>78</v>
      </c>
      <c r="BK186" s="245">
        <f>ROUND(I186*H186,2)</f>
        <v>0</v>
      </c>
      <c r="BL186" s="16" t="s">
        <v>131</v>
      </c>
      <c r="BM186" s="244" t="s">
        <v>265</v>
      </c>
    </row>
    <row r="187" s="2" customFormat="1" ht="16.5" customHeight="1">
      <c r="A187" s="37"/>
      <c r="B187" s="38"/>
      <c r="C187" s="269" t="s">
        <v>266</v>
      </c>
      <c r="D187" s="269" t="s">
        <v>168</v>
      </c>
      <c r="E187" s="270" t="s">
        <v>267</v>
      </c>
      <c r="F187" s="271" t="s">
        <v>268</v>
      </c>
      <c r="G187" s="272" t="s">
        <v>146</v>
      </c>
      <c r="H187" s="273">
        <v>78.599999999999994</v>
      </c>
      <c r="I187" s="274"/>
      <c r="J187" s="275">
        <f>ROUND(I187*H187,2)</f>
        <v>0</v>
      </c>
      <c r="K187" s="276"/>
      <c r="L187" s="277"/>
      <c r="M187" s="278" t="s">
        <v>1</v>
      </c>
      <c r="N187" s="279" t="s">
        <v>38</v>
      </c>
      <c r="O187" s="90"/>
      <c r="P187" s="242">
        <f>O187*H187</f>
        <v>0</v>
      </c>
      <c r="Q187" s="242">
        <v>0.045999999999999999</v>
      </c>
      <c r="R187" s="242">
        <f>Q187*H187</f>
        <v>3.6155999999999997</v>
      </c>
      <c r="S187" s="242">
        <v>0</v>
      </c>
      <c r="T187" s="24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4" t="s">
        <v>167</v>
      </c>
      <c r="AT187" s="244" t="s">
        <v>168</v>
      </c>
      <c r="AU187" s="244" t="s">
        <v>82</v>
      </c>
      <c r="AY187" s="16" t="s">
        <v>125</v>
      </c>
      <c r="BE187" s="245">
        <f>IF(N187="základní",J187,0)</f>
        <v>0</v>
      </c>
      <c r="BF187" s="245">
        <f>IF(N187="snížená",J187,0)</f>
        <v>0</v>
      </c>
      <c r="BG187" s="245">
        <f>IF(N187="zákl. přenesená",J187,0)</f>
        <v>0</v>
      </c>
      <c r="BH187" s="245">
        <f>IF(N187="sníž. přenesená",J187,0)</f>
        <v>0</v>
      </c>
      <c r="BI187" s="245">
        <f>IF(N187="nulová",J187,0)</f>
        <v>0</v>
      </c>
      <c r="BJ187" s="16" t="s">
        <v>78</v>
      </c>
      <c r="BK187" s="245">
        <f>ROUND(I187*H187,2)</f>
        <v>0</v>
      </c>
      <c r="BL187" s="16" t="s">
        <v>131</v>
      </c>
      <c r="BM187" s="244" t="s">
        <v>269</v>
      </c>
    </row>
    <row r="188" s="13" customFormat="1">
      <c r="A188" s="13"/>
      <c r="B188" s="246"/>
      <c r="C188" s="247"/>
      <c r="D188" s="248" t="s">
        <v>141</v>
      </c>
      <c r="E188" s="249" t="s">
        <v>1</v>
      </c>
      <c r="F188" s="250" t="s">
        <v>270</v>
      </c>
      <c r="G188" s="247"/>
      <c r="H188" s="251">
        <v>78.599999999999994</v>
      </c>
      <c r="I188" s="252"/>
      <c r="J188" s="247"/>
      <c r="K188" s="247"/>
      <c r="L188" s="253"/>
      <c r="M188" s="254"/>
      <c r="N188" s="255"/>
      <c r="O188" s="255"/>
      <c r="P188" s="255"/>
      <c r="Q188" s="255"/>
      <c r="R188" s="255"/>
      <c r="S188" s="255"/>
      <c r="T188" s="25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7" t="s">
        <v>141</v>
      </c>
      <c r="AU188" s="257" t="s">
        <v>82</v>
      </c>
      <c r="AV188" s="13" t="s">
        <v>82</v>
      </c>
      <c r="AW188" s="13" t="s">
        <v>30</v>
      </c>
      <c r="AX188" s="13" t="s">
        <v>78</v>
      </c>
      <c r="AY188" s="257" t="s">
        <v>125</v>
      </c>
    </row>
    <row r="189" s="2" customFormat="1" ht="24" customHeight="1">
      <c r="A189" s="37"/>
      <c r="B189" s="38"/>
      <c r="C189" s="232" t="s">
        <v>271</v>
      </c>
      <c r="D189" s="232" t="s">
        <v>127</v>
      </c>
      <c r="E189" s="233" t="s">
        <v>272</v>
      </c>
      <c r="F189" s="234" t="s">
        <v>273</v>
      </c>
      <c r="G189" s="235" t="s">
        <v>146</v>
      </c>
      <c r="H189" s="236">
        <v>3</v>
      </c>
      <c r="I189" s="237"/>
      <c r="J189" s="238">
        <f>ROUND(I189*H189,2)</f>
        <v>0</v>
      </c>
      <c r="K189" s="239"/>
      <c r="L189" s="43"/>
      <c r="M189" s="240" t="s">
        <v>1</v>
      </c>
      <c r="N189" s="241" t="s">
        <v>38</v>
      </c>
      <c r="O189" s="90"/>
      <c r="P189" s="242">
        <f>O189*H189</f>
        <v>0</v>
      </c>
      <c r="Q189" s="242">
        <v>0</v>
      </c>
      <c r="R189" s="242">
        <f>Q189*H189</f>
        <v>0</v>
      </c>
      <c r="S189" s="242">
        <v>0</v>
      </c>
      <c r="T189" s="24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4" t="s">
        <v>131</v>
      </c>
      <c r="AT189" s="244" t="s">
        <v>127</v>
      </c>
      <c r="AU189" s="244" t="s">
        <v>82</v>
      </c>
      <c r="AY189" s="16" t="s">
        <v>125</v>
      </c>
      <c r="BE189" s="245">
        <f>IF(N189="základní",J189,0)</f>
        <v>0</v>
      </c>
      <c r="BF189" s="245">
        <f>IF(N189="snížená",J189,0)</f>
        <v>0</v>
      </c>
      <c r="BG189" s="245">
        <f>IF(N189="zákl. přenesená",J189,0)</f>
        <v>0</v>
      </c>
      <c r="BH189" s="245">
        <f>IF(N189="sníž. přenesená",J189,0)</f>
        <v>0</v>
      </c>
      <c r="BI189" s="245">
        <f>IF(N189="nulová",J189,0)</f>
        <v>0</v>
      </c>
      <c r="BJ189" s="16" t="s">
        <v>78</v>
      </c>
      <c r="BK189" s="245">
        <f>ROUND(I189*H189,2)</f>
        <v>0</v>
      </c>
      <c r="BL189" s="16" t="s">
        <v>131</v>
      </c>
      <c r="BM189" s="244" t="s">
        <v>274</v>
      </c>
    </row>
    <row r="190" s="2" customFormat="1" ht="48" customHeight="1">
      <c r="A190" s="37"/>
      <c r="B190" s="38"/>
      <c r="C190" s="232" t="s">
        <v>275</v>
      </c>
      <c r="D190" s="232" t="s">
        <v>127</v>
      </c>
      <c r="E190" s="233" t="s">
        <v>276</v>
      </c>
      <c r="F190" s="234" t="s">
        <v>277</v>
      </c>
      <c r="G190" s="235" t="s">
        <v>146</v>
      </c>
      <c r="H190" s="236">
        <v>80.5</v>
      </c>
      <c r="I190" s="237"/>
      <c r="J190" s="238">
        <f>ROUND(I190*H190,2)</f>
        <v>0</v>
      </c>
      <c r="K190" s="239"/>
      <c r="L190" s="43"/>
      <c r="M190" s="240" t="s">
        <v>1</v>
      </c>
      <c r="N190" s="241" t="s">
        <v>38</v>
      </c>
      <c r="O190" s="90"/>
      <c r="P190" s="242">
        <f>O190*H190</f>
        <v>0</v>
      </c>
      <c r="Q190" s="242">
        <v>0.11808</v>
      </c>
      <c r="R190" s="242">
        <f>Q190*H190</f>
        <v>9.5054400000000001</v>
      </c>
      <c r="S190" s="242">
        <v>0</v>
      </c>
      <c r="T190" s="24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4" t="s">
        <v>131</v>
      </c>
      <c r="AT190" s="244" t="s">
        <v>127</v>
      </c>
      <c r="AU190" s="244" t="s">
        <v>82</v>
      </c>
      <c r="AY190" s="16" t="s">
        <v>125</v>
      </c>
      <c r="BE190" s="245">
        <f>IF(N190="základní",J190,0)</f>
        <v>0</v>
      </c>
      <c r="BF190" s="245">
        <f>IF(N190="snížená",J190,0)</f>
        <v>0</v>
      </c>
      <c r="BG190" s="245">
        <f>IF(N190="zákl. přenesená",J190,0)</f>
        <v>0</v>
      </c>
      <c r="BH190" s="245">
        <f>IF(N190="sníž. přenesená",J190,0)</f>
        <v>0</v>
      </c>
      <c r="BI190" s="245">
        <f>IF(N190="nulová",J190,0)</f>
        <v>0</v>
      </c>
      <c r="BJ190" s="16" t="s">
        <v>78</v>
      </c>
      <c r="BK190" s="245">
        <f>ROUND(I190*H190,2)</f>
        <v>0</v>
      </c>
      <c r="BL190" s="16" t="s">
        <v>131</v>
      </c>
      <c r="BM190" s="244" t="s">
        <v>278</v>
      </c>
    </row>
    <row r="191" s="2" customFormat="1" ht="16.5" customHeight="1">
      <c r="A191" s="37"/>
      <c r="B191" s="38"/>
      <c r="C191" s="269" t="s">
        <v>279</v>
      </c>
      <c r="D191" s="269" t="s">
        <v>168</v>
      </c>
      <c r="E191" s="270" t="s">
        <v>280</v>
      </c>
      <c r="F191" s="271" t="s">
        <v>281</v>
      </c>
      <c r="G191" s="272" t="s">
        <v>282</v>
      </c>
      <c r="H191" s="273">
        <v>161</v>
      </c>
      <c r="I191" s="274"/>
      <c r="J191" s="275">
        <f>ROUND(I191*H191,2)</f>
        <v>0</v>
      </c>
      <c r="K191" s="276"/>
      <c r="L191" s="277"/>
      <c r="M191" s="278" t="s">
        <v>1</v>
      </c>
      <c r="N191" s="279" t="s">
        <v>38</v>
      </c>
      <c r="O191" s="90"/>
      <c r="P191" s="242">
        <f>O191*H191</f>
        <v>0</v>
      </c>
      <c r="Q191" s="242">
        <v>0.064000000000000001</v>
      </c>
      <c r="R191" s="242">
        <f>Q191*H191</f>
        <v>10.304</v>
      </c>
      <c r="S191" s="242">
        <v>0</v>
      </c>
      <c r="T191" s="24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4" t="s">
        <v>167</v>
      </c>
      <c r="AT191" s="244" t="s">
        <v>168</v>
      </c>
      <c r="AU191" s="244" t="s">
        <v>82</v>
      </c>
      <c r="AY191" s="16" t="s">
        <v>125</v>
      </c>
      <c r="BE191" s="245">
        <f>IF(N191="základní",J191,0)</f>
        <v>0</v>
      </c>
      <c r="BF191" s="245">
        <f>IF(N191="snížená",J191,0)</f>
        <v>0</v>
      </c>
      <c r="BG191" s="245">
        <f>IF(N191="zákl. přenesená",J191,0)</f>
        <v>0</v>
      </c>
      <c r="BH191" s="245">
        <f>IF(N191="sníž. přenesená",J191,0)</f>
        <v>0</v>
      </c>
      <c r="BI191" s="245">
        <f>IF(N191="nulová",J191,0)</f>
        <v>0</v>
      </c>
      <c r="BJ191" s="16" t="s">
        <v>78</v>
      </c>
      <c r="BK191" s="245">
        <f>ROUND(I191*H191,2)</f>
        <v>0</v>
      </c>
      <c r="BL191" s="16" t="s">
        <v>131</v>
      </c>
      <c r="BM191" s="244" t="s">
        <v>283</v>
      </c>
    </row>
    <row r="192" s="2" customFormat="1" ht="36" customHeight="1">
      <c r="A192" s="37"/>
      <c r="B192" s="38"/>
      <c r="C192" s="232" t="s">
        <v>7</v>
      </c>
      <c r="D192" s="232" t="s">
        <v>127</v>
      </c>
      <c r="E192" s="233" t="s">
        <v>284</v>
      </c>
      <c r="F192" s="234" t="s">
        <v>285</v>
      </c>
      <c r="G192" s="235" t="s">
        <v>146</v>
      </c>
      <c r="H192" s="236">
        <v>13</v>
      </c>
      <c r="I192" s="237"/>
      <c r="J192" s="238">
        <f>ROUND(I192*H192,2)</f>
        <v>0</v>
      </c>
      <c r="K192" s="239"/>
      <c r="L192" s="43"/>
      <c r="M192" s="240" t="s">
        <v>1</v>
      </c>
      <c r="N192" s="241" t="s">
        <v>38</v>
      </c>
      <c r="O192" s="90"/>
      <c r="P192" s="242">
        <f>O192*H192</f>
        <v>0</v>
      </c>
      <c r="Q192" s="242">
        <v>0.26532</v>
      </c>
      <c r="R192" s="242">
        <f>Q192*H192</f>
        <v>3.44916</v>
      </c>
      <c r="S192" s="242">
        <v>0</v>
      </c>
      <c r="T192" s="24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4" t="s">
        <v>131</v>
      </c>
      <c r="AT192" s="244" t="s">
        <v>127</v>
      </c>
      <c r="AU192" s="244" t="s">
        <v>82</v>
      </c>
      <c r="AY192" s="16" t="s">
        <v>125</v>
      </c>
      <c r="BE192" s="245">
        <f>IF(N192="základní",J192,0)</f>
        <v>0</v>
      </c>
      <c r="BF192" s="245">
        <f>IF(N192="snížená",J192,0)</f>
        <v>0</v>
      </c>
      <c r="BG192" s="245">
        <f>IF(N192="zákl. přenesená",J192,0)</f>
        <v>0</v>
      </c>
      <c r="BH192" s="245">
        <f>IF(N192="sníž. přenesená",J192,0)</f>
        <v>0</v>
      </c>
      <c r="BI192" s="245">
        <f>IF(N192="nulová",J192,0)</f>
        <v>0</v>
      </c>
      <c r="BJ192" s="16" t="s">
        <v>78</v>
      </c>
      <c r="BK192" s="245">
        <f>ROUND(I192*H192,2)</f>
        <v>0</v>
      </c>
      <c r="BL192" s="16" t="s">
        <v>131</v>
      </c>
      <c r="BM192" s="244" t="s">
        <v>286</v>
      </c>
    </row>
    <row r="193" s="13" customFormat="1">
      <c r="A193" s="13"/>
      <c r="B193" s="246"/>
      <c r="C193" s="247"/>
      <c r="D193" s="248" t="s">
        <v>141</v>
      </c>
      <c r="E193" s="249" t="s">
        <v>1</v>
      </c>
      <c r="F193" s="250" t="s">
        <v>287</v>
      </c>
      <c r="G193" s="247"/>
      <c r="H193" s="251">
        <v>13</v>
      </c>
      <c r="I193" s="252"/>
      <c r="J193" s="247"/>
      <c r="K193" s="247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141</v>
      </c>
      <c r="AU193" s="257" t="s">
        <v>82</v>
      </c>
      <c r="AV193" s="13" t="s">
        <v>82</v>
      </c>
      <c r="AW193" s="13" t="s">
        <v>30</v>
      </c>
      <c r="AX193" s="13" t="s">
        <v>78</v>
      </c>
      <c r="AY193" s="257" t="s">
        <v>125</v>
      </c>
    </row>
    <row r="194" s="2" customFormat="1" ht="60" customHeight="1">
      <c r="A194" s="37"/>
      <c r="B194" s="38"/>
      <c r="C194" s="232" t="s">
        <v>288</v>
      </c>
      <c r="D194" s="232" t="s">
        <v>127</v>
      </c>
      <c r="E194" s="233" t="s">
        <v>289</v>
      </c>
      <c r="F194" s="234" t="s">
        <v>290</v>
      </c>
      <c r="G194" s="235" t="s">
        <v>130</v>
      </c>
      <c r="H194" s="236">
        <v>185</v>
      </c>
      <c r="I194" s="237"/>
      <c r="J194" s="238">
        <f>ROUND(I194*H194,2)</f>
        <v>0</v>
      </c>
      <c r="K194" s="239"/>
      <c r="L194" s="43"/>
      <c r="M194" s="240" t="s">
        <v>1</v>
      </c>
      <c r="N194" s="241" t="s">
        <v>38</v>
      </c>
      <c r="O194" s="90"/>
      <c r="P194" s="242">
        <f>O194*H194</f>
        <v>0</v>
      </c>
      <c r="Q194" s="242">
        <v>0</v>
      </c>
      <c r="R194" s="242">
        <f>Q194*H194</f>
        <v>0</v>
      </c>
      <c r="S194" s="242">
        <v>2.0000000000000002E-05</v>
      </c>
      <c r="T194" s="243">
        <f>S194*H194</f>
        <v>0.0037000000000000002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4" t="s">
        <v>131</v>
      </c>
      <c r="AT194" s="244" t="s">
        <v>127</v>
      </c>
      <c r="AU194" s="244" t="s">
        <v>82</v>
      </c>
      <c r="AY194" s="16" t="s">
        <v>125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16" t="s">
        <v>78</v>
      </c>
      <c r="BK194" s="245">
        <f>ROUND(I194*H194,2)</f>
        <v>0</v>
      </c>
      <c r="BL194" s="16" t="s">
        <v>131</v>
      </c>
      <c r="BM194" s="244" t="s">
        <v>291</v>
      </c>
    </row>
    <row r="195" s="12" customFormat="1" ht="22.8" customHeight="1">
      <c r="A195" s="12"/>
      <c r="B195" s="216"/>
      <c r="C195" s="217"/>
      <c r="D195" s="218" t="s">
        <v>72</v>
      </c>
      <c r="E195" s="230" t="s">
        <v>292</v>
      </c>
      <c r="F195" s="230" t="s">
        <v>293</v>
      </c>
      <c r="G195" s="217"/>
      <c r="H195" s="217"/>
      <c r="I195" s="220"/>
      <c r="J195" s="231">
        <f>BK195</f>
        <v>0</v>
      </c>
      <c r="K195" s="217"/>
      <c r="L195" s="222"/>
      <c r="M195" s="223"/>
      <c r="N195" s="224"/>
      <c r="O195" s="224"/>
      <c r="P195" s="225">
        <f>SUM(P196:P202)</f>
        <v>0</v>
      </c>
      <c r="Q195" s="224"/>
      <c r="R195" s="225">
        <f>SUM(R196:R202)</f>
        <v>0</v>
      </c>
      <c r="S195" s="224"/>
      <c r="T195" s="226">
        <f>SUM(T196:T202)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7" t="s">
        <v>78</v>
      </c>
      <c r="AT195" s="228" t="s">
        <v>72</v>
      </c>
      <c r="AU195" s="228" t="s">
        <v>78</v>
      </c>
      <c r="AY195" s="227" t="s">
        <v>125</v>
      </c>
      <c r="BK195" s="229">
        <f>SUM(BK196:BK202)</f>
        <v>0</v>
      </c>
    </row>
    <row r="196" s="2" customFormat="1" ht="36" customHeight="1">
      <c r="A196" s="37"/>
      <c r="B196" s="38"/>
      <c r="C196" s="232" t="s">
        <v>294</v>
      </c>
      <c r="D196" s="232" t="s">
        <v>127</v>
      </c>
      <c r="E196" s="233" t="s">
        <v>295</v>
      </c>
      <c r="F196" s="234" t="s">
        <v>296</v>
      </c>
      <c r="G196" s="235" t="s">
        <v>297</v>
      </c>
      <c r="H196" s="236">
        <v>65.849000000000004</v>
      </c>
      <c r="I196" s="237"/>
      <c r="J196" s="238">
        <f>ROUND(I196*H196,2)</f>
        <v>0</v>
      </c>
      <c r="K196" s="239"/>
      <c r="L196" s="43"/>
      <c r="M196" s="240" t="s">
        <v>1</v>
      </c>
      <c r="N196" s="241" t="s">
        <v>38</v>
      </c>
      <c r="O196" s="90"/>
      <c r="P196" s="242">
        <f>O196*H196</f>
        <v>0</v>
      </c>
      <c r="Q196" s="242">
        <v>0</v>
      </c>
      <c r="R196" s="242">
        <f>Q196*H196</f>
        <v>0</v>
      </c>
      <c r="S196" s="242">
        <v>0</v>
      </c>
      <c r="T196" s="24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4" t="s">
        <v>131</v>
      </c>
      <c r="AT196" s="244" t="s">
        <v>127</v>
      </c>
      <c r="AU196" s="244" t="s">
        <v>82</v>
      </c>
      <c r="AY196" s="16" t="s">
        <v>125</v>
      </c>
      <c r="BE196" s="245">
        <f>IF(N196="základní",J196,0)</f>
        <v>0</v>
      </c>
      <c r="BF196" s="245">
        <f>IF(N196="snížená",J196,0)</f>
        <v>0</v>
      </c>
      <c r="BG196" s="245">
        <f>IF(N196="zákl. přenesená",J196,0)</f>
        <v>0</v>
      </c>
      <c r="BH196" s="245">
        <f>IF(N196="sníž. přenesená",J196,0)</f>
        <v>0</v>
      </c>
      <c r="BI196" s="245">
        <f>IF(N196="nulová",J196,0)</f>
        <v>0</v>
      </c>
      <c r="BJ196" s="16" t="s">
        <v>78</v>
      </c>
      <c r="BK196" s="245">
        <f>ROUND(I196*H196,2)</f>
        <v>0</v>
      </c>
      <c r="BL196" s="16" t="s">
        <v>131</v>
      </c>
      <c r="BM196" s="244" t="s">
        <v>298</v>
      </c>
    </row>
    <row r="197" s="2" customFormat="1" ht="48" customHeight="1">
      <c r="A197" s="37"/>
      <c r="B197" s="38"/>
      <c r="C197" s="232" t="s">
        <v>299</v>
      </c>
      <c r="D197" s="232" t="s">
        <v>127</v>
      </c>
      <c r="E197" s="233" t="s">
        <v>300</v>
      </c>
      <c r="F197" s="234" t="s">
        <v>301</v>
      </c>
      <c r="G197" s="235" t="s">
        <v>297</v>
      </c>
      <c r="H197" s="236">
        <v>1975.47</v>
      </c>
      <c r="I197" s="237"/>
      <c r="J197" s="238">
        <f>ROUND(I197*H197,2)</f>
        <v>0</v>
      </c>
      <c r="K197" s="239"/>
      <c r="L197" s="43"/>
      <c r="M197" s="240" t="s">
        <v>1</v>
      </c>
      <c r="N197" s="241" t="s">
        <v>38</v>
      </c>
      <c r="O197" s="90"/>
      <c r="P197" s="242">
        <f>O197*H197</f>
        <v>0</v>
      </c>
      <c r="Q197" s="242">
        <v>0</v>
      </c>
      <c r="R197" s="242">
        <f>Q197*H197</f>
        <v>0</v>
      </c>
      <c r="S197" s="242">
        <v>0</v>
      </c>
      <c r="T197" s="24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4" t="s">
        <v>131</v>
      </c>
      <c r="AT197" s="244" t="s">
        <v>127</v>
      </c>
      <c r="AU197" s="244" t="s">
        <v>82</v>
      </c>
      <c r="AY197" s="16" t="s">
        <v>125</v>
      </c>
      <c r="BE197" s="245">
        <f>IF(N197="základní",J197,0)</f>
        <v>0</v>
      </c>
      <c r="BF197" s="245">
        <f>IF(N197="snížená",J197,0)</f>
        <v>0</v>
      </c>
      <c r="BG197" s="245">
        <f>IF(N197="zákl. přenesená",J197,0)</f>
        <v>0</v>
      </c>
      <c r="BH197" s="245">
        <f>IF(N197="sníž. přenesená",J197,0)</f>
        <v>0</v>
      </c>
      <c r="BI197" s="245">
        <f>IF(N197="nulová",J197,0)</f>
        <v>0</v>
      </c>
      <c r="BJ197" s="16" t="s">
        <v>78</v>
      </c>
      <c r="BK197" s="245">
        <f>ROUND(I197*H197,2)</f>
        <v>0</v>
      </c>
      <c r="BL197" s="16" t="s">
        <v>131</v>
      </c>
      <c r="BM197" s="244" t="s">
        <v>302</v>
      </c>
    </row>
    <row r="198" s="13" customFormat="1">
      <c r="A198" s="13"/>
      <c r="B198" s="246"/>
      <c r="C198" s="247"/>
      <c r="D198" s="248" t="s">
        <v>141</v>
      </c>
      <c r="E198" s="247"/>
      <c r="F198" s="250" t="s">
        <v>303</v>
      </c>
      <c r="G198" s="247"/>
      <c r="H198" s="251">
        <v>1975.47</v>
      </c>
      <c r="I198" s="252"/>
      <c r="J198" s="247"/>
      <c r="K198" s="247"/>
      <c r="L198" s="253"/>
      <c r="M198" s="254"/>
      <c r="N198" s="255"/>
      <c r="O198" s="255"/>
      <c r="P198" s="255"/>
      <c r="Q198" s="255"/>
      <c r="R198" s="255"/>
      <c r="S198" s="255"/>
      <c r="T198" s="25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7" t="s">
        <v>141</v>
      </c>
      <c r="AU198" s="257" t="s">
        <v>82</v>
      </c>
      <c r="AV198" s="13" t="s">
        <v>82</v>
      </c>
      <c r="AW198" s="13" t="s">
        <v>4</v>
      </c>
      <c r="AX198" s="13" t="s">
        <v>78</v>
      </c>
      <c r="AY198" s="257" t="s">
        <v>125</v>
      </c>
    </row>
    <row r="199" s="2" customFormat="1" ht="36" customHeight="1">
      <c r="A199" s="37"/>
      <c r="B199" s="38"/>
      <c r="C199" s="232" t="s">
        <v>304</v>
      </c>
      <c r="D199" s="232" t="s">
        <v>127</v>
      </c>
      <c r="E199" s="233" t="s">
        <v>305</v>
      </c>
      <c r="F199" s="234" t="s">
        <v>306</v>
      </c>
      <c r="G199" s="235" t="s">
        <v>297</v>
      </c>
      <c r="H199" s="236">
        <v>65.849000000000004</v>
      </c>
      <c r="I199" s="237"/>
      <c r="J199" s="238">
        <f>ROUND(I199*H199,2)</f>
        <v>0</v>
      </c>
      <c r="K199" s="239"/>
      <c r="L199" s="43"/>
      <c r="M199" s="240" t="s">
        <v>1</v>
      </c>
      <c r="N199" s="241" t="s">
        <v>38</v>
      </c>
      <c r="O199" s="90"/>
      <c r="P199" s="242">
        <f>O199*H199</f>
        <v>0</v>
      </c>
      <c r="Q199" s="242">
        <v>0</v>
      </c>
      <c r="R199" s="242">
        <f>Q199*H199</f>
        <v>0</v>
      </c>
      <c r="S199" s="242">
        <v>0</v>
      </c>
      <c r="T199" s="24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4" t="s">
        <v>131</v>
      </c>
      <c r="AT199" s="244" t="s">
        <v>127</v>
      </c>
      <c r="AU199" s="244" t="s">
        <v>82</v>
      </c>
      <c r="AY199" s="16" t="s">
        <v>125</v>
      </c>
      <c r="BE199" s="245">
        <f>IF(N199="základní",J199,0)</f>
        <v>0</v>
      </c>
      <c r="BF199" s="245">
        <f>IF(N199="snížená",J199,0)</f>
        <v>0</v>
      </c>
      <c r="BG199" s="245">
        <f>IF(N199="zákl. přenesená",J199,0)</f>
        <v>0</v>
      </c>
      <c r="BH199" s="245">
        <f>IF(N199="sníž. přenesená",J199,0)</f>
        <v>0</v>
      </c>
      <c r="BI199" s="245">
        <f>IF(N199="nulová",J199,0)</f>
        <v>0</v>
      </c>
      <c r="BJ199" s="16" t="s">
        <v>78</v>
      </c>
      <c r="BK199" s="245">
        <f>ROUND(I199*H199,2)</f>
        <v>0</v>
      </c>
      <c r="BL199" s="16" t="s">
        <v>131</v>
      </c>
      <c r="BM199" s="244" t="s">
        <v>307</v>
      </c>
    </row>
    <row r="200" s="13" customFormat="1">
      <c r="A200" s="13"/>
      <c r="B200" s="246"/>
      <c r="C200" s="247"/>
      <c r="D200" s="248" t="s">
        <v>141</v>
      </c>
      <c r="E200" s="249" t="s">
        <v>1</v>
      </c>
      <c r="F200" s="250" t="s">
        <v>308</v>
      </c>
      <c r="G200" s="247"/>
      <c r="H200" s="251">
        <v>65.849000000000004</v>
      </c>
      <c r="I200" s="252"/>
      <c r="J200" s="247"/>
      <c r="K200" s="247"/>
      <c r="L200" s="253"/>
      <c r="M200" s="254"/>
      <c r="N200" s="255"/>
      <c r="O200" s="255"/>
      <c r="P200" s="255"/>
      <c r="Q200" s="255"/>
      <c r="R200" s="255"/>
      <c r="S200" s="255"/>
      <c r="T200" s="25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7" t="s">
        <v>141</v>
      </c>
      <c r="AU200" s="257" t="s">
        <v>82</v>
      </c>
      <c r="AV200" s="13" t="s">
        <v>82</v>
      </c>
      <c r="AW200" s="13" t="s">
        <v>30</v>
      </c>
      <c r="AX200" s="13" t="s">
        <v>78</v>
      </c>
      <c r="AY200" s="257" t="s">
        <v>125</v>
      </c>
    </row>
    <row r="201" s="2" customFormat="1" ht="36" customHeight="1">
      <c r="A201" s="37"/>
      <c r="B201" s="38"/>
      <c r="C201" s="232" t="s">
        <v>309</v>
      </c>
      <c r="D201" s="232" t="s">
        <v>127</v>
      </c>
      <c r="E201" s="233" t="s">
        <v>310</v>
      </c>
      <c r="F201" s="234" t="s">
        <v>311</v>
      </c>
      <c r="G201" s="235" t="s">
        <v>297</v>
      </c>
      <c r="H201" s="236">
        <v>292.52100000000002</v>
      </c>
      <c r="I201" s="237"/>
      <c r="J201" s="238">
        <f>ROUND(I201*H201,2)</f>
        <v>0</v>
      </c>
      <c r="K201" s="239"/>
      <c r="L201" s="43"/>
      <c r="M201" s="240" t="s">
        <v>1</v>
      </c>
      <c r="N201" s="241" t="s">
        <v>38</v>
      </c>
      <c r="O201" s="90"/>
      <c r="P201" s="242">
        <f>O201*H201</f>
        <v>0</v>
      </c>
      <c r="Q201" s="242">
        <v>0</v>
      </c>
      <c r="R201" s="242">
        <f>Q201*H201</f>
        <v>0</v>
      </c>
      <c r="S201" s="242">
        <v>0</v>
      </c>
      <c r="T201" s="24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4" t="s">
        <v>131</v>
      </c>
      <c r="AT201" s="244" t="s">
        <v>127</v>
      </c>
      <c r="AU201" s="244" t="s">
        <v>82</v>
      </c>
      <c r="AY201" s="16" t="s">
        <v>125</v>
      </c>
      <c r="BE201" s="245">
        <f>IF(N201="základní",J201,0)</f>
        <v>0</v>
      </c>
      <c r="BF201" s="245">
        <f>IF(N201="snížená",J201,0)</f>
        <v>0</v>
      </c>
      <c r="BG201" s="245">
        <f>IF(N201="zákl. přenesená",J201,0)</f>
        <v>0</v>
      </c>
      <c r="BH201" s="245">
        <f>IF(N201="sníž. přenesená",J201,0)</f>
        <v>0</v>
      </c>
      <c r="BI201" s="245">
        <f>IF(N201="nulová",J201,0)</f>
        <v>0</v>
      </c>
      <c r="BJ201" s="16" t="s">
        <v>78</v>
      </c>
      <c r="BK201" s="245">
        <f>ROUND(I201*H201,2)</f>
        <v>0</v>
      </c>
      <c r="BL201" s="16" t="s">
        <v>131</v>
      </c>
      <c r="BM201" s="244" t="s">
        <v>312</v>
      </c>
    </row>
    <row r="202" s="13" customFormat="1">
      <c r="A202" s="13"/>
      <c r="B202" s="246"/>
      <c r="C202" s="247"/>
      <c r="D202" s="248" t="s">
        <v>141</v>
      </c>
      <c r="E202" s="249" t="s">
        <v>1</v>
      </c>
      <c r="F202" s="250" t="s">
        <v>313</v>
      </c>
      <c r="G202" s="247"/>
      <c r="H202" s="251">
        <v>292.52100000000002</v>
      </c>
      <c r="I202" s="252"/>
      <c r="J202" s="247"/>
      <c r="K202" s="247"/>
      <c r="L202" s="253"/>
      <c r="M202" s="254"/>
      <c r="N202" s="255"/>
      <c r="O202" s="255"/>
      <c r="P202" s="255"/>
      <c r="Q202" s="255"/>
      <c r="R202" s="255"/>
      <c r="S202" s="255"/>
      <c r="T202" s="25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7" t="s">
        <v>141</v>
      </c>
      <c r="AU202" s="257" t="s">
        <v>82</v>
      </c>
      <c r="AV202" s="13" t="s">
        <v>82</v>
      </c>
      <c r="AW202" s="13" t="s">
        <v>30</v>
      </c>
      <c r="AX202" s="13" t="s">
        <v>78</v>
      </c>
      <c r="AY202" s="257" t="s">
        <v>125</v>
      </c>
    </row>
    <row r="203" s="12" customFormat="1" ht="22.8" customHeight="1">
      <c r="A203" s="12"/>
      <c r="B203" s="216"/>
      <c r="C203" s="217"/>
      <c r="D203" s="218" t="s">
        <v>72</v>
      </c>
      <c r="E203" s="230" t="s">
        <v>314</v>
      </c>
      <c r="F203" s="230" t="s">
        <v>315</v>
      </c>
      <c r="G203" s="217"/>
      <c r="H203" s="217"/>
      <c r="I203" s="220"/>
      <c r="J203" s="231">
        <f>BK203</f>
        <v>0</v>
      </c>
      <c r="K203" s="217"/>
      <c r="L203" s="222"/>
      <c r="M203" s="223"/>
      <c r="N203" s="224"/>
      <c r="O203" s="224"/>
      <c r="P203" s="225">
        <f>P204</f>
        <v>0</v>
      </c>
      <c r="Q203" s="224"/>
      <c r="R203" s="225">
        <f>R204</f>
        <v>0</v>
      </c>
      <c r="S203" s="224"/>
      <c r="T203" s="226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7" t="s">
        <v>78</v>
      </c>
      <c r="AT203" s="228" t="s">
        <v>72</v>
      </c>
      <c r="AU203" s="228" t="s">
        <v>78</v>
      </c>
      <c r="AY203" s="227" t="s">
        <v>125</v>
      </c>
      <c r="BK203" s="229">
        <f>BK204</f>
        <v>0</v>
      </c>
    </row>
    <row r="204" s="2" customFormat="1" ht="36" customHeight="1">
      <c r="A204" s="37"/>
      <c r="B204" s="38"/>
      <c r="C204" s="232" t="s">
        <v>316</v>
      </c>
      <c r="D204" s="232" t="s">
        <v>127</v>
      </c>
      <c r="E204" s="233" t="s">
        <v>317</v>
      </c>
      <c r="F204" s="234" t="s">
        <v>318</v>
      </c>
      <c r="G204" s="235" t="s">
        <v>297</v>
      </c>
      <c r="H204" s="236">
        <v>683.16399999999999</v>
      </c>
      <c r="I204" s="237"/>
      <c r="J204" s="238">
        <f>ROUND(I204*H204,2)</f>
        <v>0</v>
      </c>
      <c r="K204" s="239"/>
      <c r="L204" s="43"/>
      <c r="M204" s="240" t="s">
        <v>1</v>
      </c>
      <c r="N204" s="241" t="s">
        <v>38</v>
      </c>
      <c r="O204" s="90"/>
      <c r="P204" s="242">
        <f>O204*H204</f>
        <v>0</v>
      </c>
      <c r="Q204" s="242">
        <v>0</v>
      </c>
      <c r="R204" s="242">
        <f>Q204*H204</f>
        <v>0</v>
      </c>
      <c r="S204" s="242">
        <v>0</v>
      </c>
      <c r="T204" s="24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4" t="s">
        <v>131</v>
      </c>
      <c r="AT204" s="244" t="s">
        <v>127</v>
      </c>
      <c r="AU204" s="244" t="s">
        <v>82</v>
      </c>
      <c r="AY204" s="16" t="s">
        <v>125</v>
      </c>
      <c r="BE204" s="245">
        <f>IF(N204="základní",J204,0)</f>
        <v>0</v>
      </c>
      <c r="BF204" s="245">
        <f>IF(N204="snížená",J204,0)</f>
        <v>0</v>
      </c>
      <c r="BG204" s="245">
        <f>IF(N204="zákl. přenesená",J204,0)</f>
        <v>0</v>
      </c>
      <c r="BH204" s="245">
        <f>IF(N204="sníž. přenesená",J204,0)</f>
        <v>0</v>
      </c>
      <c r="BI204" s="245">
        <f>IF(N204="nulová",J204,0)</f>
        <v>0</v>
      </c>
      <c r="BJ204" s="16" t="s">
        <v>78</v>
      </c>
      <c r="BK204" s="245">
        <f>ROUND(I204*H204,2)</f>
        <v>0</v>
      </c>
      <c r="BL204" s="16" t="s">
        <v>131</v>
      </c>
      <c r="BM204" s="244" t="s">
        <v>319</v>
      </c>
    </row>
    <row r="205" s="12" customFormat="1" ht="25.92" customHeight="1">
      <c r="A205" s="12"/>
      <c r="B205" s="216"/>
      <c r="C205" s="217"/>
      <c r="D205" s="218" t="s">
        <v>72</v>
      </c>
      <c r="E205" s="219" t="s">
        <v>320</v>
      </c>
      <c r="F205" s="219" t="s">
        <v>321</v>
      </c>
      <c r="G205" s="217"/>
      <c r="H205" s="217"/>
      <c r="I205" s="220"/>
      <c r="J205" s="221">
        <f>BK205</f>
        <v>0</v>
      </c>
      <c r="K205" s="217"/>
      <c r="L205" s="222"/>
      <c r="M205" s="223"/>
      <c r="N205" s="224"/>
      <c r="O205" s="224"/>
      <c r="P205" s="225">
        <f>P206+P213+P216</f>
        <v>0</v>
      </c>
      <c r="Q205" s="224"/>
      <c r="R205" s="225">
        <f>R206+R213+R216</f>
        <v>0</v>
      </c>
      <c r="S205" s="224"/>
      <c r="T205" s="226">
        <f>T206+T213+T216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7" t="s">
        <v>158</v>
      </c>
      <c r="AT205" s="228" t="s">
        <v>72</v>
      </c>
      <c r="AU205" s="228" t="s">
        <v>73</v>
      </c>
      <c r="AY205" s="227" t="s">
        <v>125</v>
      </c>
      <c r="BK205" s="229">
        <f>BK206+BK213+BK216</f>
        <v>0</v>
      </c>
    </row>
    <row r="206" s="12" customFormat="1" ht="22.8" customHeight="1">
      <c r="A206" s="12"/>
      <c r="B206" s="216"/>
      <c r="C206" s="217"/>
      <c r="D206" s="218" t="s">
        <v>72</v>
      </c>
      <c r="E206" s="230" t="s">
        <v>322</v>
      </c>
      <c r="F206" s="230" t="s">
        <v>323</v>
      </c>
      <c r="G206" s="217"/>
      <c r="H206" s="217"/>
      <c r="I206" s="220"/>
      <c r="J206" s="231">
        <f>BK206</f>
        <v>0</v>
      </c>
      <c r="K206" s="217"/>
      <c r="L206" s="222"/>
      <c r="M206" s="223"/>
      <c r="N206" s="224"/>
      <c r="O206" s="224"/>
      <c r="P206" s="225">
        <f>SUM(P207:P212)</f>
        <v>0</v>
      </c>
      <c r="Q206" s="224"/>
      <c r="R206" s="225">
        <f>SUM(R207:R212)</f>
        <v>0</v>
      </c>
      <c r="S206" s="224"/>
      <c r="T206" s="226">
        <f>SUM(T207:T212)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7" t="s">
        <v>158</v>
      </c>
      <c r="AT206" s="228" t="s">
        <v>72</v>
      </c>
      <c r="AU206" s="228" t="s">
        <v>78</v>
      </c>
      <c r="AY206" s="227" t="s">
        <v>125</v>
      </c>
      <c r="BK206" s="229">
        <f>SUM(BK207:BK212)</f>
        <v>0</v>
      </c>
    </row>
    <row r="207" s="2" customFormat="1" ht="16.5" customHeight="1">
      <c r="A207" s="37"/>
      <c r="B207" s="38"/>
      <c r="C207" s="232" t="s">
        <v>324</v>
      </c>
      <c r="D207" s="232" t="s">
        <v>127</v>
      </c>
      <c r="E207" s="233" t="s">
        <v>325</v>
      </c>
      <c r="F207" s="234" t="s">
        <v>326</v>
      </c>
      <c r="G207" s="235" t="s">
        <v>327</v>
      </c>
      <c r="H207" s="236">
        <v>1</v>
      </c>
      <c r="I207" s="237"/>
      <c r="J207" s="238">
        <f>ROUND(I207*H207,2)</f>
        <v>0</v>
      </c>
      <c r="K207" s="239"/>
      <c r="L207" s="43"/>
      <c r="M207" s="240" t="s">
        <v>1</v>
      </c>
      <c r="N207" s="241" t="s">
        <v>38</v>
      </c>
      <c r="O207" s="90"/>
      <c r="P207" s="242">
        <f>O207*H207</f>
        <v>0</v>
      </c>
      <c r="Q207" s="242">
        <v>0</v>
      </c>
      <c r="R207" s="242">
        <f>Q207*H207</f>
        <v>0</v>
      </c>
      <c r="S207" s="242">
        <v>0</v>
      </c>
      <c r="T207" s="24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4" t="s">
        <v>328</v>
      </c>
      <c r="AT207" s="244" t="s">
        <v>127</v>
      </c>
      <c r="AU207" s="244" t="s">
        <v>82</v>
      </c>
      <c r="AY207" s="16" t="s">
        <v>125</v>
      </c>
      <c r="BE207" s="245">
        <f>IF(N207="základní",J207,0)</f>
        <v>0</v>
      </c>
      <c r="BF207" s="245">
        <f>IF(N207="snížená",J207,0)</f>
        <v>0</v>
      </c>
      <c r="BG207" s="245">
        <f>IF(N207="zákl. přenesená",J207,0)</f>
        <v>0</v>
      </c>
      <c r="BH207" s="245">
        <f>IF(N207="sníž. přenesená",J207,0)</f>
        <v>0</v>
      </c>
      <c r="BI207" s="245">
        <f>IF(N207="nulová",J207,0)</f>
        <v>0</v>
      </c>
      <c r="BJ207" s="16" t="s">
        <v>78</v>
      </c>
      <c r="BK207" s="245">
        <f>ROUND(I207*H207,2)</f>
        <v>0</v>
      </c>
      <c r="BL207" s="16" t="s">
        <v>328</v>
      </c>
      <c r="BM207" s="244" t="s">
        <v>329</v>
      </c>
    </row>
    <row r="208" s="2" customFormat="1" ht="16.5" customHeight="1">
      <c r="A208" s="37"/>
      <c r="B208" s="38"/>
      <c r="C208" s="232" t="s">
        <v>330</v>
      </c>
      <c r="D208" s="232" t="s">
        <v>127</v>
      </c>
      <c r="E208" s="233" t="s">
        <v>331</v>
      </c>
      <c r="F208" s="234" t="s">
        <v>332</v>
      </c>
      <c r="G208" s="235" t="s">
        <v>327</v>
      </c>
      <c r="H208" s="236">
        <v>1</v>
      </c>
      <c r="I208" s="237"/>
      <c r="J208" s="238">
        <f>ROUND(I208*H208,2)</f>
        <v>0</v>
      </c>
      <c r="K208" s="239"/>
      <c r="L208" s="43"/>
      <c r="M208" s="240" t="s">
        <v>1</v>
      </c>
      <c r="N208" s="241" t="s">
        <v>38</v>
      </c>
      <c r="O208" s="90"/>
      <c r="P208" s="242">
        <f>O208*H208</f>
        <v>0</v>
      </c>
      <c r="Q208" s="242">
        <v>0</v>
      </c>
      <c r="R208" s="242">
        <f>Q208*H208</f>
        <v>0</v>
      </c>
      <c r="S208" s="242">
        <v>0</v>
      </c>
      <c r="T208" s="24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4" t="s">
        <v>328</v>
      </c>
      <c r="AT208" s="244" t="s">
        <v>127</v>
      </c>
      <c r="AU208" s="244" t="s">
        <v>82</v>
      </c>
      <c r="AY208" s="16" t="s">
        <v>125</v>
      </c>
      <c r="BE208" s="245">
        <f>IF(N208="základní",J208,0)</f>
        <v>0</v>
      </c>
      <c r="BF208" s="245">
        <f>IF(N208="snížená",J208,0)</f>
        <v>0</v>
      </c>
      <c r="BG208" s="245">
        <f>IF(N208="zákl. přenesená",J208,0)</f>
        <v>0</v>
      </c>
      <c r="BH208" s="245">
        <f>IF(N208="sníž. přenesená",J208,0)</f>
        <v>0</v>
      </c>
      <c r="BI208" s="245">
        <f>IF(N208="nulová",J208,0)</f>
        <v>0</v>
      </c>
      <c r="BJ208" s="16" t="s">
        <v>78</v>
      </c>
      <c r="BK208" s="245">
        <f>ROUND(I208*H208,2)</f>
        <v>0</v>
      </c>
      <c r="BL208" s="16" t="s">
        <v>328</v>
      </c>
      <c r="BM208" s="244" t="s">
        <v>333</v>
      </c>
    </row>
    <row r="209" s="2" customFormat="1" ht="24" customHeight="1">
      <c r="A209" s="37"/>
      <c r="B209" s="38"/>
      <c r="C209" s="232" t="s">
        <v>334</v>
      </c>
      <c r="D209" s="232" t="s">
        <v>127</v>
      </c>
      <c r="E209" s="233" t="s">
        <v>335</v>
      </c>
      <c r="F209" s="234" t="s">
        <v>336</v>
      </c>
      <c r="G209" s="235" t="s">
        <v>327</v>
      </c>
      <c r="H209" s="236">
        <v>1</v>
      </c>
      <c r="I209" s="237"/>
      <c r="J209" s="238">
        <f>ROUND(I209*H209,2)</f>
        <v>0</v>
      </c>
      <c r="K209" s="239"/>
      <c r="L209" s="43"/>
      <c r="M209" s="240" t="s">
        <v>1</v>
      </c>
      <c r="N209" s="241" t="s">
        <v>38</v>
      </c>
      <c r="O209" s="90"/>
      <c r="P209" s="242">
        <f>O209*H209</f>
        <v>0</v>
      </c>
      <c r="Q209" s="242">
        <v>0</v>
      </c>
      <c r="R209" s="242">
        <f>Q209*H209</f>
        <v>0</v>
      </c>
      <c r="S209" s="242">
        <v>0</v>
      </c>
      <c r="T209" s="24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4" t="s">
        <v>328</v>
      </c>
      <c r="AT209" s="244" t="s">
        <v>127</v>
      </c>
      <c r="AU209" s="244" t="s">
        <v>82</v>
      </c>
      <c r="AY209" s="16" t="s">
        <v>125</v>
      </c>
      <c r="BE209" s="245">
        <f>IF(N209="základní",J209,0)</f>
        <v>0</v>
      </c>
      <c r="BF209" s="245">
        <f>IF(N209="snížená",J209,0)</f>
        <v>0</v>
      </c>
      <c r="BG209" s="245">
        <f>IF(N209="zákl. přenesená",J209,0)</f>
        <v>0</v>
      </c>
      <c r="BH209" s="245">
        <f>IF(N209="sníž. přenesená",J209,0)</f>
        <v>0</v>
      </c>
      <c r="BI209" s="245">
        <f>IF(N209="nulová",J209,0)</f>
        <v>0</v>
      </c>
      <c r="BJ209" s="16" t="s">
        <v>78</v>
      </c>
      <c r="BK209" s="245">
        <f>ROUND(I209*H209,2)</f>
        <v>0</v>
      </c>
      <c r="BL209" s="16" t="s">
        <v>328</v>
      </c>
      <c r="BM209" s="244" t="s">
        <v>337</v>
      </c>
    </row>
    <row r="210" s="13" customFormat="1">
      <c r="A210" s="13"/>
      <c r="B210" s="246"/>
      <c r="C210" s="247"/>
      <c r="D210" s="248" t="s">
        <v>141</v>
      </c>
      <c r="E210" s="249" t="s">
        <v>1</v>
      </c>
      <c r="F210" s="250" t="s">
        <v>338</v>
      </c>
      <c r="G210" s="247"/>
      <c r="H210" s="251">
        <v>1</v>
      </c>
      <c r="I210" s="252"/>
      <c r="J210" s="247"/>
      <c r="K210" s="247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141</v>
      </c>
      <c r="AU210" s="257" t="s">
        <v>82</v>
      </c>
      <c r="AV210" s="13" t="s">
        <v>82</v>
      </c>
      <c r="AW210" s="13" t="s">
        <v>30</v>
      </c>
      <c r="AX210" s="13" t="s">
        <v>78</v>
      </c>
      <c r="AY210" s="257" t="s">
        <v>125</v>
      </c>
    </row>
    <row r="211" s="13" customFormat="1">
      <c r="A211" s="13"/>
      <c r="B211" s="246"/>
      <c r="C211" s="247"/>
      <c r="D211" s="248" t="s">
        <v>141</v>
      </c>
      <c r="E211" s="249" t="s">
        <v>1</v>
      </c>
      <c r="F211" s="250" t="s">
        <v>339</v>
      </c>
      <c r="G211" s="247"/>
      <c r="H211" s="251">
        <v>1</v>
      </c>
      <c r="I211" s="252"/>
      <c r="J211" s="247"/>
      <c r="K211" s="247"/>
      <c r="L211" s="253"/>
      <c r="M211" s="254"/>
      <c r="N211" s="255"/>
      <c r="O211" s="255"/>
      <c r="P211" s="255"/>
      <c r="Q211" s="255"/>
      <c r="R211" s="255"/>
      <c r="S211" s="255"/>
      <c r="T211" s="25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7" t="s">
        <v>141</v>
      </c>
      <c r="AU211" s="257" t="s">
        <v>82</v>
      </c>
      <c r="AV211" s="13" t="s">
        <v>82</v>
      </c>
      <c r="AW211" s="13" t="s">
        <v>30</v>
      </c>
      <c r="AX211" s="13" t="s">
        <v>73</v>
      </c>
      <c r="AY211" s="257" t="s">
        <v>125</v>
      </c>
    </row>
    <row r="212" s="2" customFormat="1" ht="16.5" customHeight="1">
      <c r="A212" s="37"/>
      <c r="B212" s="38"/>
      <c r="C212" s="232" t="s">
        <v>340</v>
      </c>
      <c r="D212" s="232" t="s">
        <v>127</v>
      </c>
      <c r="E212" s="233" t="s">
        <v>341</v>
      </c>
      <c r="F212" s="234" t="s">
        <v>342</v>
      </c>
      <c r="G212" s="235" t="s">
        <v>327</v>
      </c>
      <c r="H212" s="236">
        <v>1</v>
      </c>
      <c r="I212" s="237"/>
      <c r="J212" s="238">
        <f>ROUND(I212*H212,2)</f>
        <v>0</v>
      </c>
      <c r="K212" s="239"/>
      <c r="L212" s="43"/>
      <c r="M212" s="240" t="s">
        <v>1</v>
      </c>
      <c r="N212" s="241" t="s">
        <v>38</v>
      </c>
      <c r="O212" s="90"/>
      <c r="P212" s="242">
        <f>O212*H212</f>
        <v>0</v>
      </c>
      <c r="Q212" s="242">
        <v>0</v>
      </c>
      <c r="R212" s="242">
        <f>Q212*H212</f>
        <v>0</v>
      </c>
      <c r="S212" s="242">
        <v>0</v>
      </c>
      <c r="T212" s="24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4" t="s">
        <v>328</v>
      </c>
      <c r="AT212" s="244" t="s">
        <v>127</v>
      </c>
      <c r="AU212" s="244" t="s">
        <v>82</v>
      </c>
      <c r="AY212" s="16" t="s">
        <v>125</v>
      </c>
      <c r="BE212" s="245">
        <f>IF(N212="základní",J212,0)</f>
        <v>0</v>
      </c>
      <c r="BF212" s="245">
        <f>IF(N212="snížená",J212,0)</f>
        <v>0</v>
      </c>
      <c r="BG212" s="245">
        <f>IF(N212="zákl. přenesená",J212,0)</f>
        <v>0</v>
      </c>
      <c r="BH212" s="245">
        <f>IF(N212="sníž. přenesená",J212,0)</f>
        <v>0</v>
      </c>
      <c r="BI212" s="245">
        <f>IF(N212="nulová",J212,0)</f>
        <v>0</v>
      </c>
      <c r="BJ212" s="16" t="s">
        <v>78</v>
      </c>
      <c r="BK212" s="245">
        <f>ROUND(I212*H212,2)</f>
        <v>0</v>
      </c>
      <c r="BL212" s="16" t="s">
        <v>328</v>
      </c>
      <c r="BM212" s="244" t="s">
        <v>343</v>
      </c>
    </row>
    <row r="213" s="12" customFormat="1" ht="22.8" customHeight="1">
      <c r="A213" s="12"/>
      <c r="B213" s="216"/>
      <c r="C213" s="217"/>
      <c r="D213" s="218" t="s">
        <v>72</v>
      </c>
      <c r="E213" s="230" t="s">
        <v>344</v>
      </c>
      <c r="F213" s="230" t="s">
        <v>345</v>
      </c>
      <c r="G213" s="217"/>
      <c r="H213" s="217"/>
      <c r="I213" s="220"/>
      <c r="J213" s="231">
        <f>BK213</f>
        <v>0</v>
      </c>
      <c r="K213" s="217"/>
      <c r="L213" s="222"/>
      <c r="M213" s="223"/>
      <c r="N213" s="224"/>
      <c r="O213" s="224"/>
      <c r="P213" s="225">
        <f>SUM(P214:P215)</f>
        <v>0</v>
      </c>
      <c r="Q213" s="224"/>
      <c r="R213" s="225">
        <f>SUM(R214:R215)</f>
        <v>0</v>
      </c>
      <c r="S213" s="224"/>
      <c r="T213" s="226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7" t="s">
        <v>158</v>
      </c>
      <c r="AT213" s="228" t="s">
        <v>72</v>
      </c>
      <c r="AU213" s="228" t="s">
        <v>78</v>
      </c>
      <c r="AY213" s="227" t="s">
        <v>125</v>
      </c>
      <c r="BK213" s="229">
        <f>SUM(BK214:BK215)</f>
        <v>0</v>
      </c>
    </row>
    <row r="214" s="2" customFormat="1" ht="16.5" customHeight="1">
      <c r="A214" s="37"/>
      <c r="B214" s="38"/>
      <c r="C214" s="232" t="s">
        <v>346</v>
      </c>
      <c r="D214" s="232" t="s">
        <v>127</v>
      </c>
      <c r="E214" s="233" t="s">
        <v>347</v>
      </c>
      <c r="F214" s="234" t="s">
        <v>345</v>
      </c>
      <c r="G214" s="235" t="s">
        <v>327</v>
      </c>
      <c r="H214" s="236">
        <v>1</v>
      </c>
      <c r="I214" s="237"/>
      <c r="J214" s="238">
        <f>ROUND(I214*H214,2)</f>
        <v>0</v>
      </c>
      <c r="K214" s="239"/>
      <c r="L214" s="43"/>
      <c r="M214" s="240" t="s">
        <v>1</v>
      </c>
      <c r="N214" s="241" t="s">
        <v>38</v>
      </c>
      <c r="O214" s="90"/>
      <c r="P214" s="242">
        <f>O214*H214</f>
        <v>0</v>
      </c>
      <c r="Q214" s="242">
        <v>0</v>
      </c>
      <c r="R214" s="242">
        <f>Q214*H214</f>
        <v>0</v>
      </c>
      <c r="S214" s="242">
        <v>0</v>
      </c>
      <c r="T214" s="24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44" t="s">
        <v>328</v>
      </c>
      <c r="AT214" s="244" t="s">
        <v>127</v>
      </c>
      <c r="AU214" s="244" t="s">
        <v>82</v>
      </c>
      <c r="AY214" s="16" t="s">
        <v>125</v>
      </c>
      <c r="BE214" s="245">
        <f>IF(N214="základní",J214,0)</f>
        <v>0</v>
      </c>
      <c r="BF214" s="245">
        <f>IF(N214="snížená",J214,0)</f>
        <v>0</v>
      </c>
      <c r="BG214" s="245">
        <f>IF(N214="zákl. přenesená",J214,0)</f>
        <v>0</v>
      </c>
      <c r="BH214" s="245">
        <f>IF(N214="sníž. přenesená",J214,0)</f>
        <v>0</v>
      </c>
      <c r="BI214" s="245">
        <f>IF(N214="nulová",J214,0)</f>
        <v>0</v>
      </c>
      <c r="BJ214" s="16" t="s">
        <v>78</v>
      </c>
      <c r="BK214" s="245">
        <f>ROUND(I214*H214,2)</f>
        <v>0</v>
      </c>
      <c r="BL214" s="16" t="s">
        <v>328</v>
      </c>
      <c r="BM214" s="244" t="s">
        <v>348</v>
      </c>
    </row>
    <row r="215" s="2" customFormat="1" ht="16.5" customHeight="1">
      <c r="A215" s="37"/>
      <c r="B215" s="38"/>
      <c r="C215" s="232" t="s">
        <v>349</v>
      </c>
      <c r="D215" s="232" t="s">
        <v>127</v>
      </c>
      <c r="E215" s="233" t="s">
        <v>350</v>
      </c>
      <c r="F215" s="234" t="s">
        <v>351</v>
      </c>
      <c r="G215" s="235" t="s">
        <v>327</v>
      </c>
      <c r="H215" s="236">
        <v>1</v>
      </c>
      <c r="I215" s="237"/>
      <c r="J215" s="238">
        <f>ROUND(I215*H215,2)</f>
        <v>0</v>
      </c>
      <c r="K215" s="239"/>
      <c r="L215" s="43"/>
      <c r="M215" s="240" t="s">
        <v>1</v>
      </c>
      <c r="N215" s="241" t="s">
        <v>38</v>
      </c>
      <c r="O215" s="90"/>
      <c r="P215" s="242">
        <f>O215*H215</f>
        <v>0</v>
      </c>
      <c r="Q215" s="242">
        <v>0</v>
      </c>
      <c r="R215" s="242">
        <f>Q215*H215</f>
        <v>0</v>
      </c>
      <c r="S215" s="242">
        <v>0</v>
      </c>
      <c r="T215" s="24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4" t="s">
        <v>328</v>
      </c>
      <c r="AT215" s="244" t="s">
        <v>127</v>
      </c>
      <c r="AU215" s="244" t="s">
        <v>82</v>
      </c>
      <c r="AY215" s="16" t="s">
        <v>125</v>
      </c>
      <c r="BE215" s="245">
        <f>IF(N215="základní",J215,0)</f>
        <v>0</v>
      </c>
      <c r="BF215" s="245">
        <f>IF(N215="snížená",J215,0)</f>
        <v>0</v>
      </c>
      <c r="BG215" s="245">
        <f>IF(N215="zákl. přenesená",J215,0)</f>
        <v>0</v>
      </c>
      <c r="BH215" s="245">
        <f>IF(N215="sníž. přenesená",J215,0)</f>
        <v>0</v>
      </c>
      <c r="BI215" s="245">
        <f>IF(N215="nulová",J215,0)</f>
        <v>0</v>
      </c>
      <c r="BJ215" s="16" t="s">
        <v>78</v>
      </c>
      <c r="BK215" s="245">
        <f>ROUND(I215*H215,2)</f>
        <v>0</v>
      </c>
      <c r="BL215" s="16" t="s">
        <v>328</v>
      </c>
      <c r="BM215" s="244" t="s">
        <v>352</v>
      </c>
    </row>
    <row r="216" s="12" customFormat="1" ht="22.8" customHeight="1">
      <c r="A216" s="12"/>
      <c r="B216" s="216"/>
      <c r="C216" s="217"/>
      <c r="D216" s="218" t="s">
        <v>72</v>
      </c>
      <c r="E216" s="230" t="s">
        <v>353</v>
      </c>
      <c r="F216" s="230" t="s">
        <v>354</v>
      </c>
      <c r="G216" s="217"/>
      <c r="H216" s="217"/>
      <c r="I216" s="220"/>
      <c r="J216" s="231">
        <f>BK216</f>
        <v>0</v>
      </c>
      <c r="K216" s="217"/>
      <c r="L216" s="222"/>
      <c r="M216" s="223"/>
      <c r="N216" s="224"/>
      <c r="O216" s="224"/>
      <c r="P216" s="225">
        <f>P217</f>
        <v>0</v>
      </c>
      <c r="Q216" s="224"/>
      <c r="R216" s="225">
        <f>R217</f>
        <v>0</v>
      </c>
      <c r="S216" s="224"/>
      <c r="T216" s="226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7" t="s">
        <v>158</v>
      </c>
      <c r="AT216" s="228" t="s">
        <v>72</v>
      </c>
      <c r="AU216" s="228" t="s">
        <v>78</v>
      </c>
      <c r="AY216" s="227" t="s">
        <v>125</v>
      </c>
      <c r="BK216" s="229">
        <f>BK217</f>
        <v>0</v>
      </c>
    </row>
    <row r="217" s="2" customFormat="1" ht="16.5" customHeight="1">
      <c r="A217" s="37"/>
      <c r="B217" s="38"/>
      <c r="C217" s="232" t="s">
        <v>355</v>
      </c>
      <c r="D217" s="232" t="s">
        <v>127</v>
      </c>
      <c r="E217" s="233" t="s">
        <v>356</v>
      </c>
      <c r="F217" s="234" t="s">
        <v>357</v>
      </c>
      <c r="G217" s="235" t="s">
        <v>327</v>
      </c>
      <c r="H217" s="236">
        <v>1</v>
      </c>
      <c r="I217" s="237"/>
      <c r="J217" s="238">
        <f>ROUND(I217*H217,2)</f>
        <v>0</v>
      </c>
      <c r="K217" s="239"/>
      <c r="L217" s="43"/>
      <c r="M217" s="280" t="s">
        <v>1</v>
      </c>
      <c r="N217" s="281" t="s">
        <v>38</v>
      </c>
      <c r="O217" s="282"/>
      <c r="P217" s="283">
        <f>O217*H217</f>
        <v>0</v>
      </c>
      <c r="Q217" s="283">
        <v>0</v>
      </c>
      <c r="R217" s="283">
        <f>Q217*H217</f>
        <v>0</v>
      </c>
      <c r="S217" s="283">
        <v>0</v>
      </c>
      <c r="T217" s="28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4" t="s">
        <v>328</v>
      </c>
      <c r="AT217" s="244" t="s">
        <v>127</v>
      </c>
      <c r="AU217" s="244" t="s">
        <v>82</v>
      </c>
      <c r="AY217" s="16" t="s">
        <v>125</v>
      </c>
      <c r="BE217" s="245">
        <f>IF(N217="základní",J217,0)</f>
        <v>0</v>
      </c>
      <c r="BF217" s="245">
        <f>IF(N217="snížená",J217,0)</f>
        <v>0</v>
      </c>
      <c r="BG217" s="245">
        <f>IF(N217="zákl. přenesená",J217,0)</f>
        <v>0</v>
      </c>
      <c r="BH217" s="245">
        <f>IF(N217="sníž. přenesená",J217,0)</f>
        <v>0</v>
      </c>
      <c r="BI217" s="245">
        <f>IF(N217="nulová",J217,0)</f>
        <v>0</v>
      </c>
      <c r="BJ217" s="16" t="s">
        <v>78</v>
      </c>
      <c r="BK217" s="245">
        <f>ROUND(I217*H217,2)</f>
        <v>0</v>
      </c>
      <c r="BL217" s="16" t="s">
        <v>328</v>
      </c>
      <c r="BM217" s="244" t="s">
        <v>358</v>
      </c>
    </row>
    <row r="218" s="2" customFormat="1" ht="6.96" customHeight="1">
      <c r="A218" s="37"/>
      <c r="B218" s="65"/>
      <c r="C218" s="66"/>
      <c r="D218" s="66"/>
      <c r="E218" s="66"/>
      <c r="F218" s="66"/>
      <c r="G218" s="66"/>
      <c r="H218" s="66"/>
      <c r="I218" s="179"/>
      <c r="J218" s="66"/>
      <c r="K218" s="66"/>
      <c r="L218" s="43"/>
      <c r="M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</row>
  </sheetData>
  <sheetProtection sheet="1" autoFilter="0" formatColumns="0" formatRows="0" objects="1" scenarios="1" spinCount="100000" saltValue="ciJrPt4Q3O3RGD8y2ky1hQ0Su/EuI50xQ16YXMIfMfVTTzfxOY0e+M/0Mcna276PbrYy9qxJmcgE9e/acWeNyw==" hashValue="g9fHxuuCm+kav+Wlb0yfpiZtWenz251ontzZpFWAyhJO2eVmTCRNS5WpR1nM4ORQ1NwombxnuEw3jKTW6GwIGg==" algorithmName="SHA-512" password="CC35"/>
  <autoFilter ref="C126:K21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PC-ELISKA\Administrator</dc:creator>
  <cp:lastModifiedBy>PC-ELISKA\Administrator</cp:lastModifiedBy>
  <dcterms:created xsi:type="dcterms:W3CDTF">2019-07-24T10:52:49Z</dcterms:created>
  <dcterms:modified xsi:type="dcterms:W3CDTF">2019-07-24T10:52:51Z</dcterms:modified>
</cp:coreProperties>
</file>